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525" windowWidth="14805" windowHeight="7590" tabRatio="989"/>
  </bookViews>
  <sheets>
    <sheet name="Приложение 2" sheetId="1" r:id="rId1"/>
    <sheet name="Приложени 3  до 15 " sheetId="2" r:id="rId2"/>
    <sheet name="Приложение 3 15-150" sheetId="12" r:id="rId3"/>
    <sheet name="Приложение 3 150-670" sheetId="13" r:id="rId4"/>
    <sheet name="Приложение 4 до 15" sheetId="3" r:id="rId5"/>
    <sheet name="Приложение 4 15-150" sheetId="14" r:id="rId6"/>
    <sheet name="Приложение 4 150-670" sheetId="15" r:id="rId7"/>
    <sheet name="Приложение 5" sheetId="4" r:id="rId8"/>
    <sheet name="Приложение 6" sheetId="5" r:id="rId9"/>
    <sheet name="Приложение 7" sheetId="6" r:id="rId10"/>
    <sheet name="Приложение 8" sheetId="10" r:id="rId11"/>
    <sheet name="Приложение 8 9 м" sheetId="7" state="hidden" r:id="rId12"/>
    <sheet name="Приложение 9 9 мес" sheetId="8" state="hidden" r:id="rId13"/>
    <sheet name="Приложение 9" sheetId="11" r:id="rId14"/>
  </sheets>
  <externalReferences>
    <externalReference r:id="rId15"/>
    <externalReference r:id="rId16"/>
  </externalReferences>
  <definedNames>
    <definedName name="_xlnm.Print_Area" localSheetId="1">'Приложени 3  до 15 '!$B$1:$F$26</definedName>
    <definedName name="_xlnm.Print_Area" localSheetId="0">'Приложение 2'!$A$1:$K$17</definedName>
    <definedName name="_xlnm.Print_Area" localSheetId="3">'Приложение 3 150-670'!$B$1:$F$26</definedName>
    <definedName name="_xlnm.Print_Area" localSheetId="2">'Приложение 3 15-150'!$B$1:$F$26</definedName>
    <definedName name="_xlnm.Print_Area" localSheetId="6">'Приложение 4 150-670'!$B$1:$F$25</definedName>
    <definedName name="_xlnm.Print_Area" localSheetId="5">'Приложение 4 15-150'!$B$1:$G$25</definedName>
    <definedName name="_xlnm.Print_Area" localSheetId="4">'Приложение 4 до 15'!$B$1:$F$25</definedName>
    <definedName name="_xlnm.Print_Area" localSheetId="7">'Приложение 5'!$B$1:$E$32</definedName>
    <definedName name="_xlnm.Print_Area" localSheetId="8">'Приложение 6'!$B$1:$E$8</definedName>
    <definedName name="_xlnm.Print_Area" localSheetId="9">'Приложение 7'!$B$1:$F$14</definedName>
    <definedName name="_xlnm.Print_Area" localSheetId="10">'Приложение 8'!$A$1:$K$25</definedName>
    <definedName name="_xlnm.Print_Area" localSheetId="11">'Приложение 8 9 м'!$B$1:$L$25</definedName>
    <definedName name="_xlnm.Print_Area" localSheetId="12">'Приложение 9 9 мес'!$B$1:$I$25</definedName>
  </definedNames>
  <calcPr calcId="145621" calcOnSave="0"/>
</workbook>
</file>

<file path=xl/calcChain.xml><?xml version="1.0" encoding="utf-8"?>
<calcChain xmlns="http://schemas.openxmlformats.org/spreadsheetml/2006/main">
  <c r="D8" i="5" l="1"/>
  <c r="E8" i="5"/>
  <c r="E7" i="5"/>
  <c r="D7" i="5"/>
  <c r="F14" i="6"/>
  <c r="E14" i="6"/>
  <c r="D14" i="6"/>
  <c r="F10" i="6"/>
  <c r="F8" i="6"/>
  <c r="E10" i="6"/>
  <c r="D17" i="4" l="1"/>
  <c r="D13" i="4" s="1"/>
  <c r="D7" i="4" s="1"/>
  <c r="D30" i="4" l="1"/>
  <c r="D32" i="4" l="1"/>
  <c r="E30" i="4"/>
  <c r="E17" i="4"/>
  <c r="E13" i="4" s="1"/>
  <c r="E12" i="4"/>
  <c r="E11" i="4"/>
  <c r="E9" i="4"/>
  <c r="E7" i="4" l="1"/>
  <c r="E32" i="4" s="1"/>
  <c r="D10" i="6" l="1"/>
  <c r="F40" i="6"/>
  <c r="F39" i="6"/>
  <c r="F31" i="6"/>
  <c r="F30" i="6" l="1"/>
  <c r="F29" i="6" s="1"/>
  <c r="F22" i="6"/>
  <c r="F13" i="6" s="1"/>
  <c r="F21" i="6"/>
  <c r="F18" i="6"/>
  <c r="F9" i="6" s="1"/>
  <c r="E40" i="6"/>
  <c r="E39" i="6"/>
  <c r="E31" i="6"/>
  <c r="E30" i="6"/>
  <c r="E22" i="6"/>
  <c r="E13" i="6" s="1"/>
  <c r="E21" i="6"/>
  <c r="E12" i="6" s="1"/>
  <c r="E36" i="6"/>
  <c r="E35" i="6"/>
  <c r="E27" i="6"/>
  <c r="E26" i="6"/>
  <c r="E18" i="6"/>
  <c r="E17" i="6"/>
  <c r="D40" i="6"/>
  <c r="D39" i="6"/>
  <c r="D31" i="6"/>
  <c r="D30" i="6"/>
  <c r="D22" i="6"/>
  <c r="D13" i="6" s="1"/>
  <c r="D21" i="6"/>
  <c r="D12" i="6" s="1"/>
  <c r="D36" i="6"/>
  <c r="D35" i="6"/>
  <c r="D27" i="6"/>
  <c r="D26" i="6"/>
  <c r="D18" i="6"/>
  <c r="D17" i="6"/>
  <c r="F38" i="6"/>
  <c r="F34" i="6"/>
  <c r="F25" i="6"/>
  <c r="E18" i="5"/>
  <c r="E6" i="5" s="1"/>
  <c r="D18" i="5"/>
  <c r="D14" i="5"/>
  <c r="D10" i="5"/>
  <c r="D8" i="6" l="1"/>
  <c r="E8" i="6"/>
  <c r="D6" i="5"/>
  <c r="D9" i="6"/>
  <c r="E9" i="6"/>
  <c r="F12" i="6"/>
  <c r="F16" i="6"/>
  <c r="D29" i="6"/>
  <c r="F20" i="6"/>
  <c r="E38" i="6"/>
  <c r="E29" i="6"/>
  <c r="E20" i="6"/>
  <c r="E34" i="6"/>
  <c r="E25" i="6"/>
  <c r="E16" i="6"/>
  <c r="D38" i="6"/>
  <c r="D20" i="6"/>
  <c r="D34" i="6"/>
  <c r="D25" i="6"/>
  <c r="D16" i="6"/>
  <c r="E12" i="15" l="1"/>
  <c r="E11" i="15"/>
  <c r="E10" i="15"/>
  <c r="D12" i="15"/>
  <c r="D11" i="15"/>
  <c r="D10" i="15"/>
  <c r="E6" i="15"/>
  <c r="E12" i="14"/>
  <c r="E11" i="14"/>
  <c r="E10" i="14"/>
  <c r="E10" i="3"/>
  <c r="D12" i="14"/>
  <c r="D11" i="14"/>
  <c r="D10" i="14"/>
  <c r="E6" i="14"/>
  <c r="F12" i="14" l="1"/>
  <c r="D6" i="14"/>
  <c r="D22" i="14" l="1"/>
  <c r="D6" i="15"/>
  <c r="D16" i="14"/>
  <c r="D16" i="15" l="1"/>
  <c r="D22" i="15" l="1"/>
  <c r="D22" i="3" l="1"/>
  <c r="E22" i="3"/>
  <c r="E16" i="3"/>
  <c r="D16" i="3"/>
  <c r="E12" i="3"/>
  <c r="E11" i="3"/>
  <c r="D11" i="3"/>
  <c r="D12" i="3"/>
  <c r="D13" i="3"/>
  <c r="D14" i="3"/>
  <c r="D10" i="3"/>
  <c r="E6" i="3"/>
  <c r="D6" i="3"/>
  <c r="E18" i="13"/>
  <c r="E14" i="13"/>
  <c r="E24" i="12"/>
  <c r="E21" i="12"/>
  <c r="E18" i="12"/>
  <c r="E17" i="12"/>
  <c r="E14" i="12"/>
  <c r="E14" i="2"/>
  <c r="E11" i="12" l="1"/>
  <c r="F7" i="6"/>
  <c r="E7" i="6"/>
  <c r="D7" i="6"/>
  <c r="E11" i="6"/>
  <c r="F11" i="6"/>
  <c r="D11" i="6"/>
  <c r="D13" i="14" l="1"/>
  <c r="D14" i="14"/>
  <c r="D13" i="15"/>
  <c r="D14" i="15"/>
  <c r="E9" i="15" l="1"/>
  <c r="F10" i="15"/>
  <c r="D9" i="15"/>
  <c r="F11" i="14"/>
  <c r="F9" i="15" l="1"/>
  <c r="D24" i="12"/>
  <c r="D23" i="12"/>
  <c r="D21" i="12"/>
  <c r="D20" i="12"/>
  <c r="D18" i="12"/>
  <c r="D17" i="12"/>
  <c r="E9" i="3" l="1"/>
  <c r="D23" i="13" l="1"/>
  <c r="D24" i="13" s="1"/>
  <c r="D20" i="13"/>
  <c r="D21" i="13" s="1"/>
  <c r="D17" i="13"/>
  <c r="D18" i="13" s="1"/>
  <c r="D23" i="2"/>
  <c r="D24" i="2" s="1"/>
  <c r="D20" i="2"/>
  <c r="D21" i="2" s="1"/>
  <c r="D17" i="2"/>
  <c r="D18" i="2" s="1"/>
  <c r="F10" i="14" l="1"/>
  <c r="D9" i="3" l="1"/>
  <c r="F9" i="3" s="1"/>
  <c r="F10" i="3"/>
  <c r="E16" i="15" l="1"/>
  <c r="E22" i="15"/>
  <c r="E16" i="14"/>
  <c r="E22" i="14"/>
  <c r="F6" i="14" l="1"/>
  <c r="F6" i="3" l="1"/>
  <c r="F22" i="14"/>
  <c r="F6" i="15" l="1"/>
  <c r="F16" i="14"/>
  <c r="F16" i="15" l="1"/>
  <c r="F16" i="3"/>
  <c r="F22" i="15" l="1"/>
  <c r="F22" i="3"/>
  <c r="E11" i="2"/>
  <c r="E11" i="13"/>
</calcChain>
</file>

<file path=xl/sharedStrings.xml><?xml version="1.0" encoding="utf-8"?>
<sst xmlns="http://schemas.openxmlformats.org/spreadsheetml/2006/main" count="569" uniqueCount="164">
  <si>
    <t xml:space="preserve">                            ПРОГНОЗНЫЕ СВЕДЕНИЯ</t>
  </si>
  <si>
    <t xml:space="preserve">              о расходах за технологическое присоединение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</si>
  <si>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</si>
  <si>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</si>
  <si>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</si>
  <si>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</si>
  <si>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</si>
  <si>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</si>
  <si>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</si>
  <si>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</si>
  <si>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</si>
  <si>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</si>
  <si>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</si>
  <si>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</si>
  <si>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С1.1</t>
  </si>
  <si>
    <t>С1.2</t>
  </si>
  <si>
    <t>С1.3</t>
  </si>
  <si>
    <t>С1.4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</si>
  <si>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</si>
  <si>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</si>
  <si>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</si>
  <si>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</si>
  <si>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С2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</si>
  <si>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</si>
  <si>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</si>
  <si>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С3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</si>
  <si>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</si>
  <si>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С4</t>
  </si>
  <si>
    <t>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</si>
  <si>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</si>
  <si>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1.</t>
  </si>
  <si>
    <t>2.</t>
  </si>
  <si>
    <t>3.</t>
  </si>
  <si>
    <t>4.</t>
  </si>
  <si>
    <t>5.</t>
  </si>
  <si>
    <t>6.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</si>
  <si>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</si>
  <si>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</si>
  <si>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</si>
  <si>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</si>
  <si>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</si>
  <si>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</si>
  <si>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</si>
  <si>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</si>
  <si>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</si>
  <si>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</si>
  <si>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</si>
  <si>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</si>
  <si>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</si>
  <si>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Показатели</t>
  </si>
  <si>
    <t>РАСЧЕТ</t>
  </si>
  <si>
    <t>(тыс.рублей)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</si>
  <si>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</si>
  <si>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</si>
  <si>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</si>
  <si>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</si>
  <si>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</si>
  <si>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</si>
  <si>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</si>
  <si>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</si>
  <si>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</si>
  <si>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</si>
  <si>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</si>
  <si>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</si>
  <si>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</si>
  <si>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</si>
  <si>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</si>
  <si>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</si>
  <si>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</si>
  <si>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Выпадающие доходы (экономия средств)</t>
  </si>
  <si>
    <t>Итого (размер необходимой валовой выручки)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</si>
  <si>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</si>
  <si>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</si>
  <si>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</si>
  <si>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</si>
  <si>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</si>
  <si>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</si>
  <si>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</si>
  <si>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</si>
  <si>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</si>
  <si>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</si>
  <si>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</si>
  <si>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</si>
  <si>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</si>
  <si>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</si>
  <si>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Категория заявителей</t>
  </si>
  <si>
    <t>Количество договоров (штук)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</si>
  <si>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</si>
  <si>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</si>
  <si>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</si>
  <si>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</si>
  <si>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</si>
  <si>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</si>
  <si>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</si>
  <si>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</si>
  <si>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</si>
  <si>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</si>
  <si>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</si>
  <si>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</si>
  <si>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</si>
  <si>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</si>
  <si>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</si>
  <si>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ИНФОРМАЦИЯ</t>
  </si>
  <si>
    <t>об осуществлении технологического присоединения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</si>
  <si>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</si>
  <si>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</si>
  <si>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о поданных заявках на технологическое присоединение</t>
  </si>
  <si>
    <t>за текущий год</t>
  </si>
  <si>
    <t>по договорам, заключенным за  9 месяцев 2015  года.</t>
  </si>
  <si>
    <t>до 15 кВт</t>
  </si>
  <si>
    <t>от 15 до 150 кВт</t>
  </si>
  <si>
    <t>от 150 до 670 кВт</t>
  </si>
  <si>
    <t>на уровне напряжения 0,4</t>
  </si>
  <si>
    <t>на уровне напряжения 6-10</t>
  </si>
  <si>
    <t>по постоянной 
схеме</t>
  </si>
  <si>
    <t>по временной
схеме</t>
  </si>
  <si>
    <t>-</t>
  </si>
  <si>
    <t>по Карачаево-Черкесскому  филиалу ПАО "МРСК Северного Кавказа"</t>
  </si>
  <si>
    <t>Стандартизированные 
тарифные ставки</t>
  </si>
  <si>
    <t>Единица 
измерения</t>
  </si>
  <si>
    <t>Объем 
максимальной 
мощности 
(кВт)</t>
  </si>
  <si>
    <t>Ставки для расчета 
платы по каждому 
мероприятию 
(рублей/кВт) 
(без учета НДС)</t>
  </si>
  <si>
    <t>Распределение 
необходимой 
валовой выручки 
&lt;*&gt; 
(рублей)</t>
  </si>
  <si>
    <t xml:space="preserve">           </t>
  </si>
  <si>
    <t>1. Полное наименование: Карачаево-Черкесский филиал Публичного Акционерного 
Общества "Межрегиональная распределительная сетевая компания Северного Кавказа"</t>
  </si>
  <si>
    <t>2. Сокращенное наименование Карачаево-Черкесский филиал ПАО "МРСК Северного Кавказа"</t>
  </si>
  <si>
    <t xml:space="preserve">3. Место нахождения: Карачаево-Черкесская реаспублика, г.Черкесск, ул.О.Касаева, 3 </t>
  </si>
  <si>
    <t>4. Адрес юридического лица 357500, Ставропольский край, г. Пятигорск, пос. Энергетик, 
ул. Подстанционная 13а</t>
  </si>
  <si>
    <t>5. ИНН 2632082033</t>
  </si>
  <si>
    <t>6. КПП 091732001</t>
  </si>
  <si>
    <t>8. Адрес электронной почты: priemn@kche.ru</t>
  </si>
  <si>
    <t>9. Контактный телефон (8782) 294-369, 294-359</t>
  </si>
  <si>
    <t>10. Факс (8782) 294-300</t>
  </si>
  <si>
    <t xml:space="preserve">необходимой валовой выручки на технологическое присоединеие 
к электрическим сетям Карачаево-Черкесского филиала
ПАО "МРСК Северного Кавказа" </t>
  </si>
  <si>
    <t>№ п/п</t>
  </si>
  <si>
    <t>Расходы на выполнение мероприятий 
по технологическому присоединению - всего</t>
  </si>
  <si>
    <t>налоги и сборы, уменьшающие налогооблагаемую 
базу на прибыль организаций</t>
  </si>
  <si>
    <t>расходы на информационное обслуживание,
консультационные и юридические услуги</t>
  </si>
  <si>
    <t>денежные выплаты социального характера 
(по коллективному договору)</t>
  </si>
  <si>
    <t>Расходы на строительство объектов электросетевого хозяйства от 
существующих объектов электросетевого хозяйства до присоеди-
няемых энергопринимающих устройств и (или) объектов электроэнергетики</t>
  </si>
  <si>
    <t>Фактические 
расходы на 
строительство 
подстанций за 
3 предыдущих 
года (тыс. рублей)</t>
  </si>
  <si>
    <t>Объем мощности, 
введенной в основ-
ные фонды за 3 
предыдущих
года (кВт)</t>
  </si>
  <si>
    <t>Наименование 
мероприятий</t>
  </si>
  <si>
    <t>Расходы на 
строительство 
воздушных и кабельных 
линий электропередачи 
на i-м уровне напряжения, 
фактически построенных 
за последние 3 года 
(тыс. рублей)</t>
  </si>
  <si>
    <t>Длина воздушных и 
кабельных линий 
электропередачи 
на i-м уровне напряжения, 
фактически построенных
за последние 3 года (км)</t>
  </si>
  <si>
    <t>Объем максимальной 
мощности, 
присоединенной 
путем строительства 
воздушных или кабельных 
линий за последние 
3 года (кВт)</t>
  </si>
  <si>
    <t xml:space="preserve">об осуществлении технологического присоединения к электрическим сетям 
Карачаево-Черкесского филиала ПАО "МРСК Северного Кавказа" </t>
  </si>
  <si>
    <t>Стоимость договоров 
(без НДС) (тыс. рублей)</t>
  </si>
  <si>
    <t xml:space="preserve">о поданных заявках на технологическое присоединение к электрическим сетям 
Карачаево-Черкесского филиала ПАО "МРСК Северного Кавказа" </t>
  </si>
  <si>
    <t>Количество заявок
(штук)</t>
  </si>
  <si>
    <t>Максимальная мощность
(кВт)</t>
  </si>
  <si>
    <t>35 кВ 
и выше</t>
  </si>
  <si>
    <t>35 кВ
и выше</t>
  </si>
  <si>
    <t>&lt;*&gt; Согласно приложению №1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</si>
  <si>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 xml:space="preserve">              Карачаево-Черкесского филиала Публичного Акционерного 
Общества "Межрегиональная распределительная сетевая компания"
на 2017 год</t>
  </si>
  <si>
    <t>7. Ф.И.О. руководителя: Халюзин Владимир Анатольевич</t>
  </si>
  <si>
    <t>на 2017 год</t>
  </si>
  <si>
    <t>осуществляемые при технологическом присоединении к электрическим сетям 
Крачаево-Черкесского филиала ПАО "МРСК Северного Кавказа" диапазоне от 0 до 15 кВт на 2017 год</t>
  </si>
  <si>
    <t>за текущий год (2016)</t>
  </si>
  <si>
    <t>по договорам, заключенным за текущий год (2016)</t>
  </si>
  <si>
    <t>Плановые 
показатели на 
следующий 
период
(2017)</t>
  </si>
  <si>
    <t>осуществляемые при технологическом присоединении к электрическим сетям 
Крачаево-Черкесского филиала ПАО "МРСК Северного Кавказа" диапазоне от 15 до 150 кВт на 2017 год</t>
  </si>
  <si>
    <t>осуществляемые при технологическом присоединении к электрическим сетям 
Крачаево-Черкесского филиала ПАО "МРСК Северного Кавказа" диапазоне от 150 до 670 кВт на 2017 год</t>
  </si>
  <si>
    <t>Ожидаемые 
данные за 
текущий 
период
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</si>
</sst>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21" xfId="0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wrapText="1"/>
    </xf>
    <xf numFmtId="0" fontId="0" fillId="0" borderId="25" xfId="0" applyBorder="1" applyAlignment="1">
      <alignment vertical="top" wrapText="1"/>
    </xf>
    <xf numFmtId="4" fontId="3" fillId="0" borderId="2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34" xfId="0" applyFont="1" applyBorder="1" applyAlignment="1">
      <alignment wrapText="1"/>
    </xf>
    <xf numFmtId="0" fontId="4" fillId="0" borderId="23" xfId="0" applyFont="1" applyBorder="1" applyAlignment="1">
      <alignment wrapText="1"/>
    </xf>
    <xf numFmtId="49" fontId="4" fillId="0" borderId="35" xfId="0" applyNumberFormat="1" applyFont="1" applyBorder="1" applyAlignment="1">
      <alignment wrapText="1"/>
    </xf>
    <xf numFmtId="0" fontId="3" fillId="0" borderId="34" xfId="0" applyFont="1" applyBorder="1" applyAlignment="1">
      <alignment vertical="center" wrapText="1"/>
    </xf>
    <xf numFmtId="0" fontId="3" fillId="0" borderId="23" xfId="0" applyFont="1" applyBorder="1" applyAlignment="1">
      <alignment vertical="top" wrapText="1"/>
    </xf>
    <xf numFmtId="0" fontId="4" fillId="0" borderId="36" xfId="0" applyFont="1" applyBorder="1" applyAlignment="1">
      <alignment wrapText="1"/>
    </xf>
    <xf numFmtId="4" fontId="3" fillId="0" borderId="3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4" fontId="3" fillId="0" borderId="39" xfId="0" applyNumberFormat="1" applyFont="1" applyBorder="1" applyAlignment="1">
      <alignment horizontal="center" vertical="center"/>
    </xf>
    <xf numFmtId="4" fontId="3" fillId="0" borderId="4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4" fontId="3" fillId="0" borderId="41" xfId="0" applyNumberFormat="1" applyFont="1" applyBorder="1" applyAlignment="1">
      <alignment horizontal="center"/>
    </xf>
    <xf numFmtId="4" fontId="3" fillId="0" borderId="45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2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25" xfId="0" applyFont="1" applyBorder="1" applyAlignment="1">
      <alignment vertical="top" wrapText="1"/>
    </xf>
    <xf numFmtId="0" fontId="3" fillId="0" borderId="13" xfId="0" applyFont="1" applyBorder="1" applyAlignment="1">
      <alignment wrapText="1"/>
    </xf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44" xfId="0" applyNumberFormat="1" applyFont="1" applyBorder="1" applyAlignment="1">
      <alignment horizontal="right" vertical="center"/>
    </xf>
    <xf numFmtId="164" fontId="3" fillId="0" borderId="45" xfId="0" applyNumberFormat="1" applyFont="1" applyBorder="1" applyAlignment="1">
      <alignment horizontal="right" vertical="center"/>
    </xf>
    <xf numFmtId="164" fontId="3" fillId="0" borderId="42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wrapText="1"/>
    </xf>
    <xf numFmtId="0" fontId="3" fillId="0" borderId="33" xfId="0" applyFont="1" applyBorder="1"/>
    <xf numFmtId="0" fontId="3" fillId="0" borderId="43" xfId="0" applyFont="1" applyBorder="1"/>
    <xf numFmtId="0" fontId="3" fillId="0" borderId="17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44" xfId="0" applyNumberFormat="1" applyFont="1" applyBorder="1" applyAlignment="1">
      <alignment horizontal="right"/>
    </xf>
    <xf numFmtId="164" fontId="3" fillId="0" borderId="4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3" fillId="0" borderId="21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21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165" fontId="3" fillId="0" borderId="21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7" fontId="3" fillId="0" borderId="21" xfId="0" applyNumberFormat="1" applyFont="1" applyBorder="1" applyAlignment="1">
      <alignment horizontal="right" vertical="center"/>
    </xf>
    <xf numFmtId="167" fontId="3" fillId="0" borderId="9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44" xfId="0" applyNumberFormat="1" applyFont="1" applyBorder="1" applyAlignment="1">
      <alignment horizontal="right" vertical="center"/>
    </xf>
    <xf numFmtId="164" fontId="3" fillId="0" borderId="45" xfId="0" applyNumberFormat="1" applyFont="1" applyBorder="1" applyAlignment="1">
      <alignment horizontal="right" vertical="center"/>
    </xf>
    <xf numFmtId="165" fontId="3" fillId="0" borderId="44" xfId="0" applyNumberFormat="1" applyFont="1" applyBorder="1" applyAlignment="1">
      <alignment horizontal="right" vertical="center"/>
    </xf>
    <xf numFmtId="165" fontId="3" fillId="0" borderId="45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6" fillId="0" borderId="0" xfId="0" applyFont="1"/>
    <xf numFmtId="0" fontId="3" fillId="0" borderId="50" xfId="0" applyFont="1" applyBorder="1" applyAlignment="1">
      <alignment horizontal="center" vertical="center"/>
    </xf>
    <xf numFmtId="0" fontId="3" fillId="0" borderId="62" xfId="0" applyFont="1" applyBorder="1"/>
    <xf numFmtId="0" fontId="3" fillId="0" borderId="63" xfId="0" applyFont="1" applyBorder="1"/>
    <xf numFmtId="0" fontId="3" fillId="0" borderId="64" xfId="0" applyFont="1" applyBorder="1"/>
    <xf numFmtId="0" fontId="3" fillId="0" borderId="37" xfId="0" applyFont="1" applyBorder="1" applyAlignment="1">
      <alignment horizontal="center" vertical="center"/>
    </xf>
    <xf numFmtId="0" fontId="3" fillId="0" borderId="65" xfId="0" applyFont="1" applyBorder="1"/>
    <xf numFmtId="0" fontId="0" fillId="0" borderId="0" xfId="0"/>
    <xf numFmtId="0" fontId="3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/>
    <xf numFmtId="0" fontId="3" fillId="0" borderId="53" xfId="0" applyFont="1" applyBorder="1"/>
    <xf numFmtId="0" fontId="3" fillId="0" borderId="35" xfId="0" applyFont="1" applyBorder="1"/>
    <xf numFmtId="0" fontId="3" fillId="0" borderId="24" xfId="0" applyFont="1" applyBorder="1"/>
    <xf numFmtId="0" fontId="0" fillId="0" borderId="0" xfId="0"/>
    <xf numFmtId="0" fontId="3" fillId="0" borderId="1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36" xfId="0" applyFont="1" applyBorder="1"/>
    <xf numFmtId="0" fontId="3" fillId="0" borderId="36" xfId="0" applyFont="1" applyBorder="1" applyAlignment="1">
      <alignment wrapText="1"/>
    </xf>
    <xf numFmtId="0" fontId="3" fillId="0" borderId="53" xfId="0" applyFont="1" applyBorder="1" applyAlignment="1">
      <alignment wrapText="1"/>
    </xf>
    <xf numFmtId="0" fontId="5" fillId="0" borderId="61" xfId="0" applyFont="1" applyBorder="1"/>
    <xf numFmtId="0" fontId="5" fillId="0" borderId="40" xfId="0" applyFont="1" applyBorder="1" applyAlignment="1">
      <alignment vertical="center"/>
    </xf>
    <xf numFmtId="0" fontId="5" fillId="0" borderId="34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60" xfId="0" applyFont="1" applyBorder="1" applyAlignment="1">
      <alignment vertical="top" wrapText="1"/>
    </xf>
    <xf numFmtId="0" fontId="5" fillId="0" borderId="60" xfId="0" applyFont="1" applyBorder="1"/>
    <xf numFmtId="4" fontId="3" fillId="0" borderId="11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26" xfId="0" applyNumberForma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5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4" fontId="3" fillId="0" borderId="44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42" xfId="0" applyNumberFormat="1" applyFont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0" borderId="36" xfId="0" applyNumberFormat="1" applyFont="1" applyFill="1" applyBorder="1" applyAlignment="1">
      <alignment horizontal="center" vertical="center"/>
    </xf>
    <xf numFmtId="164" fontId="8" fillId="0" borderId="22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6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164" fontId="3" fillId="0" borderId="37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7" xfId="0" applyNumberFormat="1" applyFont="1" applyBorder="1" applyAlignment="1">
      <alignment horizontal="center"/>
    </xf>
    <xf numFmtId="165" fontId="3" fillId="0" borderId="37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55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4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4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165" fontId="3" fillId="0" borderId="4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4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51" xfId="0" applyNumberFormat="1" applyFont="1" applyBorder="1" applyAlignment="1">
      <alignment horizontal="center"/>
    </xf>
    <xf numFmtId="165" fontId="3" fillId="0" borderId="49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64" fontId="3" fillId="0" borderId="6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40" xfId="0" applyNumberFormat="1" applyFont="1" applyBorder="1" applyAlignment="1">
      <alignment horizontal="center" vertical="center"/>
    </xf>
    <xf numFmtId="165" fontId="3" fillId="0" borderId="58" xfId="0" applyNumberFormat="1" applyFont="1" applyBorder="1" applyAlignment="1">
      <alignment horizontal="center" vertical="center"/>
    </xf>
    <xf numFmtId="165" fontId="3" fillId="0" borderId="61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3" fillId="0" borderId="58" xfId="0" applyNumberFormat="1" applyFont="1" applyBorder="1" applyAlignment="1">
      <alignment horizontal="center" vertical="center"/>
    </xf>
    <xf numFmtId="164" fontId="3" fillId="0" borderId="5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0" fontId="9" fillId="0" borderId="1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0;&#1040;&#1049;&#1051;&#1067;\&#1056;&#1072;&#1073;&#1086;&#1090;&#1072;\&#1058;&#1045;&#1061;%20&#1055;&#1056;&#1048;&#1057;\&#1058;&#1055;%20&#1085;&#1072;%202017\&#1074;%20&#1056;&#1069;&#1050;\&#1056;&#1072;&#1089;&#1095;&#1077;&#1090;%20&#1089;&#1090;&#1072;&#1074;&#1086;&#1082;%20&#1085;&#1072;%20&#1058;&#1055;%202017%20%20&#1074;%20&#1056;&#1069;&#1050;%20(&#1050;&#1063;&#106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0;&#1040;&#1049;&#1051;&#1067;\&#1056;&#1072;&#1073;&#1086;&#1090;&#1072;\&#1058;&#1045;&#1061;%20&#1055;&#1056;&#1048;&#1057;\&#1058;&#1055;%20&#1085;&#1072;%202016%20&#1075;&#1086;&#1076;\&#1074;%20&#1056;&#1069;&#1050;\&#1056;&#1072;&#1089;&#1095;&#1077;&#1090;%20&#1089;&#1090;&#1072;&#1074;&#1086;&#1082;%20&#1085;&#1072;%20&#1058;&#1055;%202016%20%20&#1074;%20&#1056;&#1069;&#1050;%20(&#1050;&#1063;&#10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1 до 15"/>
      <sheetName val="15-150"/>
      <sheetName val="150-670"/>
      <sheetName val="ФОТ"/>
      <sheetName val="УАЗ"/>
      <sheetName val="подъемник"/>
      <sheetName val="П2 (до 15 кВт) "/>
      <sheetName val="П2 (от 15 до 150 кВт)"/>
      <sheetName val="П2 (от 150 до 670"/>
      <sheetName val="НВВ"/>
      <sheetName val="факт тп"/>
      <sheetName val="расчеты ставок"/>
      <sheetName val="примечания"/>
    </sheetNames>
    <sheetDataSet>
      <sheetData sheetId="0">
        <row r="20">
          <cell r="N20">
            <v>1580510.3948366246</v>
          </cell>
          <cell r="O20">
            <v>5516</v>
          </cell>
        </row>
        <row r="35">
          <cell r="N35">
            <v>1160789.6328751333</v>
          </cell>
          <cell r="O35">
            <v>5516</v>
          </cell>
        </row>
        <row r="54">
          <cell r="N54">
            <v>3854853.4447126989</v>
          </cell>
        </row>
        <row r="55">
          <cell r="O55">
            <v>5516</v>
          </cell>
        </row>
        <row r="62">
          <cell r="H62">
            <v>3513360.6574523179</v>
          </cell>
          <cell r="I62">
            <v>1071984.9926910154</v>
          </cell>
          <cell r="J62">
            <v>501342.33650905086</v>
          </cell>
          <cell r="K62">
            <v>798600.00781325856</v>
          </cell>
          <cell r="L62">
            <v>710865.47795881412</v>
          </cell>
        </row>
      </sheetData>
      <sheetData sheetId="1">
        <row r="21">
          <cell r="N21">
            <v>120361.45025226314</v>
          </cell>
          <cell r="O21">
            <v>3183.1</v>
          </cell>
        </row>
        <row r="35">
          <cell r="N35">
            <v>85498.800435642595</v>
          </cell>
        </row>
        <row r="53">
          <cell r="N53">
            <v>68932.55374943983</v>
          </cell>
        </row>
        <row r="61">
          <cell r="H61">
            <v>177660.89158718666</v>
          </cell>
          <cell r="I61">
            <v>54252.542454789924</v>
          </cell>
          <cell r="J61">
            <v>9811.4274201723256</v>
          </cell>
          <cell r="K61">
            <v>19826.421569303748</v>
          </cell>
          <cell r="L61">
            <v>13241.52140589289</v>
          </cell>
        </row>
      </sheetData>
      <sheetData sheetId="2">
        <row r="21">
          <cell r="N21">
            <v>38523.244010232411</v>
          </cell>
          <cell r="O21">
            <v>2823.3333333333335</v>
          </cell>
        </row>
        <row r="35">
          <cell r="N35">
            <v>20263.977675256683</v>
          </cell>
        </row>
        <row r="45">
          <cell r="N45">
            <v>17918.274400068181</v>
          </cell>
        </row>
        <row r="53">
          <cell r="H53">
            <v>49957.765316461679</v>
          </cell>
          <cell r="I53">
            <v>15252.046056959252</v>
          </cell>
          <cell r="J53">
            <v>2509.1183261530664</v>
          </cell>
          <cell r="K53">
            <v>5700.9728314117301</v>
          </cell>
          <cell r="L53">
            <v>3285.5935545715488</v>
          </cell>
        </row>
      </sheetData>
      <sheetData sheetId="3"/>
      <sheetData sheetId="4"/>
      <sheetData sheetId="5"/>
      <sheetData sheetId="6">
        <row r="16">
          <cell r="BD16">
            <v>76505.20984126984</v>
          </cell>
        </row>
        <row r="17">
          <cell r="BD17">
            <v>0</v>
          </cell>
        </row>
        <row r="18">
          <cell r="BD18">
            <v>0</v>
          </cell>
        </row>
        <row r="19">
          <cell r="BD19">
            <v>0</v>
          </cell>
        </row>
        <row r="20">
          <cell r="BD20">
            <v>0</v>
          </cell>
        </row>
      </sheetData>
      <sheetData sheetId="7">
        <row r="16">
          <cell r="BD16">
            <v>565960.97399900912</v>
          </cell>
        </row>
        <row r="17">
          <cell r="BD17">
            <v>372424.22666666663</v>
          </cell>
        </row>
        <row r="18">
          <cell r="BD18">
            <v>230315.78397873958</v>
          </cell>
        </row>
      </sheetData>
      <sheetData sheetId="8">
        <row r="16">
          <cell r="BD16">
            <v>43294.649823404245</v>
          </cell>
        </row>
        <row r="17">
          <cell r="BD17">
            <v>0</v>
          </cell>
        </row>
        <row r="18">
          <cell r="BD18">
            <v>0</v>
          </cell>
        </row>
      </sheetData>
      <sheetData sheetId="9">
        <row r="12">
          <cell r="CJ12">
            <v>134.30523000000008</v>
          </cell>
        </row>
        <row r="30">
          <cell r="CK30">
            <v>1288.5008443090892</v>
          </cell>
        </row>
      </sheetData>
      <sheetData sheetId="10">
        <row r="11">
          <cell r="G11">
            <v>0</v>
          </cell>
          <cell r="J11">
            <v>0</v>
          </cell>
          <cell r="K11">
            <v>0</v>
          </cell>
          <cell r="N11">
            <v>0</v>
          </cell>
          <cell r="P11">
            <v>0</v>
          </cell>
          <cell r="R11">
            <v>0</v>
          </cell>
        </row>
        <row r="14">
          <cell r="G14">
            <v>55</v>
          </cell>
          <cell r="J14">
            <v>0.124</v>
          </cell>
          <cell r="K14">
            <v>0</v>
          </cell>
          <cell r="N14">
            <v>74575.789999999994</v>
          </cell>
          <cell r="P14">
            <v>0</v>
          </cell>
          <cell r="R14">
            <v>0</v>
          </cell>
        </row>
        <row r="17">
          <cell r="G17">
            <v>0</v>
          </cell>
          <cell r="J17">
            <v>0</v>
          </cell>
          <cell r="K17">
            <v>0</v>
          </cell>
          <cell r="N17">
            <v>0</v>
          </cell>
          <cell r="P17">
            <v>0</v>
          </cell>
          <cell r="R17">
            <v>0</v>
          </cell>
        </row>
        <row r="20">
          <cell r="G20">
            <v>0</v>
          </cell>
          <cell r="J20">
            <v>0</v>
          </cell>
          <cell r="K20">
            <v>0</v>
          </cell>
          <cell r="N20">
            <v>0</v>
          </cell>
          <cell r="P20">
            <v>0</v>
          </cell>
          <cell r="R20">
            <v>0</v>
          </cell>
        </row>
        <row r="24">
          <cell r="G24">
            <v>0</v>
          </cell>
          <cell r="J24">
            <v>0</v>
          </cell>
          <cell r="K24">
            <v>0</v>
          </cell>
          <cell r="N24">
            <v>0</v>
          </cell>
          <cell r="P24">
            <v>0</v>
          </cell>
          <cell r="R24">
            <v>0</v>
          </cell>
        </row>
        <row r="29">
          <cell r="G29">
            <v>98</v>
          </cell>
        </row>
        <row r="30">
          <cell r="G30">
            <v>399</v>
          </cell>
          <cell r="J30">
            <v>0.67999999999999994</v>
          </cell>
          <cell r="K30">
            <v>0.51</v>
          </cell>
          <cell r="N30">
            <v>1451898.58</v>
          </cell>
          <cell r="P30">
            <v>1061441</v>
          </cell>
          <cell r="R30">
            <v>0</v>
          </cell>
        </row>
        <row r="33">
          <cell r="G33">
            <v>300</v>
          </cell>
          <cell r="J33">
            <v>0.13</v>
          </cell>
          <cell r="K33">
            <v>0</v>
          </cell>
          <cell r="N33">
            <v>124285.52</v>
          </cell>
          <cell r="P33">
            <v>0</v>
          </cell>
          <cell r="R33">
            <v>0</v>
          </cell>
        </row>
        <row r="36">
          <cell r="G36">
            <v>0</v>
          </cell>
          <cell r="J36">
            <v>0</v>
          </cell>
          <cell r="K36">
            <v>0</v>
          </cell>
          <cell r="N36">
            <v>0</v>
          </cell>
          <cell r="P36">
            <v>0</v>
          </cell>
          <cell r="R36">
            <v>0</v>
          </cell>
        </row>
        <row r="40">
          <cell r="G40">
            <v>7</v>
          </cell>
          <cell r="J40">
            <v>0.3</v>
          </cell>
          <cell r="K40">
            <v>0</v>
          </cell>
          <cell r="N40">
            <v>62998</v>
          </cell>
          <cell r="P40">
            <v>0</v>
          </cell>
          <cell r="R40">
            <v>0</v>
          </cell>
        </row>
        <row r="43">
          <cell r="G43">
            <v>0</v>
          </cell>
          <cell r="J43">
            <v>0</v>
          </cell>
          <cell r="K43">
            <v>0</v>
          </cell>
          <cell r="N43">
            <v>0</v>
          </cell>
          <cell r="P43">
            <v>0</v>
          </cell>
          <cell r="R43">
            <v>0</v>
          </cell>
        </row>
        <row r="46">
          <cell r="G46">
            <v>0</v>
          </cell>
          <cell r="J46">
            <v>0</v>
          </cell>
          <cell r="K46">
            <v>0</v>
          </cell>
          <cell r="N46">
            <v>0</v>
          </cell>
          <cell r="P46">
            <v>0</v>
          </cell>
          <cell r="R46">
            <v>0</v>
          </cell>
        </row>
        <row r="49">
          <cell r="G49">
            <v>0</v>
          </cell>
          <cell r="J49">
            <v>0</v>
          </cell>
          <cell r="K49">
            <v>0</v>
          </cell>
          <cell r="N49">
            <v>0</v>
          </cell>
          <cell r="P49">
            <v>0</v>
          </cell>
          <cell r="R49">
            <v>0</v>
          </cell>
        </row>
        <row r="53">
          <cell r="G53">
            <v>0</v>
          </cell>
          <cell r="J53">
            <v>0</v>
          </cell>
          <cell r="K53">
            <v>0</v>
          </cell>
          <cell r="N53">
            <v>0</v>
          </cell>
          <cell r="P53">
            <v>0</v>
          </cell>
          <cell r="R53">
            <v>0</v>
          </cell>
        </row>
        <row r="57">
          <cell r="G57">
            <v>120</v>
          </cell>
          <cell r="J57">
            <v>0.15000000000000002</v>
          </cell>
          <cell r="K57">
            <v>0</v>
          </cell>
          <cell r="N57">
            <v>146485</v>
          </cell>
          <cell r="P57">
            <v>0</v>
          </cell>
          <cell r="R57">
            <v>0</v>
          </cell>
        </row>
        <row r="60">
          <cell r="G60">
            <v>0</v>
          </cell>
          <cell r="J60">
            <v>0</v>
          </cell>
          <cell r="K60">
            <v>0</v>
          </cell>
          <cell r="N60">
            <v>0</v>
          </cell>
          <cell r="P60">
            <v>0</v>
          </cell>
          <cell r="R60">
            <v>0</v>
          </cell>
        </row>
        <row r="63">
          <cell r="G63">
            <v>0</v>
          </cell>
          <cell r="J63">
            <v>0</v>
          </cell>
          <cell r="K63">
            <v>0</v>
          </cell>
          <cell r="N63">
            <v>0</v>
          </cell>
          <cell r="P63">
            <v>0</v>
          </cell>
          <cell r="R63">
            <v>0</v>
          </cell>
        </row>
        <row r="67">
          <cell r="G67">
            <v>7</v>
          </cell>
          <cell r="J67">
            <v>0.39</v>
          </cell>
          <cell r="K67">
            <v>0</v>
          </cell>
          <cell r="N67">
            <v>163667.72</v>
          </cell>
          <cell r="P67">
            <v>0</v>
          </cell>
          <cell r="R67">
            <v>0</v>
          </cell>
          <cell r="T67">
            <v>163667.72</v>
          </cell>
        </row>
        <row r="70">
          <cell r="G70">
            <v>40</v>
          </cell>
          <cell r="J70">
            <v>0.11</v>
          </cell>
          <cell r="K70">
            <v>0</v>
          </cell>
          <cell r="N70">
            <v>31855.63</v>
          </cell>
          <cell r="P70">
            <v>0</v>
          </cell>
          <cell r="R70">
            <v>0</v>
          </cell>
          <cell r="T70">
            <v>31855.63</v>
          </cell>
        </row>
        <row r="73">
          <cell r="G73">
            <v>0</v>
          </cell>
          <cell r="J73">
            <v>0</v>
          </cell>
          <cell r="K73">
            <v>0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</row>
        <row r="76">
          <cell r="G76">
            <v>0</v>
          </cell>
          <cell r="J76">
            <v>0</v>
          </cell>
          <cell r="K76">
            <v>0</v>
          </cell>
          <cell r="N76">
            <v>0</v>
          </cell>
          <cell r="P76">
            <v>0</v>
          </cell>
          <cell r="R76">
            <v>0</v>
          </cell>
          <cell r="T76">
            <v>0</v>
          </cell>
        </row>
        <row r="80">
          <cell r="G80">
            <v>0</v>
          </cell>
          <cell r="J80">
            <v>0</v>
          </cell>
          <cell r="K80">
            <v>0</v>
          </cell>
          <cell r="N80">
            <v>0</v>
          </cell>
          <cell r="P80">
            <v>0</v>
          </cell>
          <cell r="R80">
            <v>0</v>
          </cell>
          <cell r="T80">
            <v>0</v>
          </cell>
        </row>
        <row r="84">
          <cell r="G84">
            <v>60</v>
          </cell>
        </row>
        <row r="85">
          <cell r="G85">
            <v>270</v>
          </cell>
          <cell r="J85">
            <v>0.38</v>
          </cell>
          <cell r="K85">
            <v>0</v>
          </cell>
          <cell r="N85">
            <v>278470.69</v>
          </cell>
          <cell r="P85">
            <v>0</v>
          </cell>
          <cell r="R85">
            <v>485321.42</v>
          </cell>
          <cell r="T85">
            <v>763792.11</v>
          </cell>
        </row>
        <row r="88">
          <cell r="G88">
            <v>150</v>
          </cell>
          <cell r="J88">
            <v>0.35</v>
          </cell>
          <cell r="K88">
            <v>0</v>
          </cell>
          <cell r="N88">
            <v>31817.43</v>
          </cell>
          <cell r="P88">
            <v>0</v>
          </cell>
          <cell r="R88">
            <v>0</v>
          </cell>
          <cell r="T88">
            <v>31817.43</v>
          </cell>
        </row>
        <row r="91">
          <cell r="G91">
            <v>0</v>
          </cell>
          <cell r="J91">
            <v>0</v>
          </cell>
          <cell r="K91">
            <v>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</row>
      </sheetData>
      <sheetData sheetId="11">
        <row r="11">
          <cell r="M11">
            <v>0</v>
          </cell>
          <cell r="N11">
            <v>7</v>
          </cell>
          <cell r="O11">
            <v>7</v>
          </cell>
        </row>
        <row r="12">
          <cell r="M12">
            <v>55</v>
          </cell>
          <cell r="N12">
            <v>0</v>
          </cell>
          <cell r="O12">
            <v>40</v>
          </cell>
          <cell r="P12">
            <v>78447.01622517225</v>
          </cell>
        </row>
        <row r="13">
          <cell r="M13">
            <v>0</v>
          </cell>
          <cell r="N13">
            <v>0</v>
          </cell>
          <cell r="O13">
            <v>0</v>
          </cell>
        </row>
        <row r="16">
          <cell r="M16">
            <v>0</v>
          </cell>
          <cell r="N16">
            <v>0</v>
          </cell>
          <cell r="O16">
            <v>0</v>
          </cell>
        </row>
        <row r="17">
          <cell r="M17">
            <v>301</v>
          </cell>
          <cell r="N17">
            <v>120</v>
          </cell>
          <cell r="O17">
            <v>210</v>
          </cell>
          <cell r="P17">
            <v>304466.84615854168</v>
          </cell>
        </row>
        <row r="18">
          <cell r="M18">
            <v>300</v>
          </cell>
          <cell r="N18">
            <v>0</v>
          </cell>
          <cell r="O18">
            <v>150</v>
          </cell>
          <cell r="P18">
            <v>61638.168882978716</v>
          </cell>
        </row>
        <row r="28">
          <cell r="M28">
            <v>0</v>
          </cell>
          <cell r="N28">
            <v>0</v>
          </cell>
          <cell r="O28">
            <v>0</v>
          </cell>
        </row>
        <row r="29">
          <cell r="M29">
            <v>0</v>
          </cell>
          <cell r="N29">
            <v>0</v>
          </cell>
          <cell r="O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98</v>
          </cell>
          <cell r="N34">
            <v>0</v>
          </cell>
          <cell r="P34">
            <v>387054.90196078428</v>
          </cell>
        </row>
        <row r="35">
          <cell r="M35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60</v>
          </cell>
          <cell r="M68">
            <v>1842.5262718299166</v>
          </cell>
        </row>
        <row r="69">
          <cell r="J69">
            <v>0</v>
          </cell>
          <cell r="K69">
            <v>0</v>
          </cell>
          <cell r="L69">
            <v>0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1 до 15"/>
      <sheetName val="15-150"/>
      <sheetName val="150-670"/>
      <sheetName val="ФОТ"/>
      <sheetName val="УАЗ"/>
      <sheetName val="подъемник"/>
      <sheetName val="П2 (до 15 кВт) "/>
      <sheetName val="П2 (от 15 до 150 кВт)"/>
      <sheetName val="П2 (от 150 до 670"/>
      <sheetName val="НВВ"/>
      <sheetName val="факт тп"/>
      <sheetName val="расчеты ставок"/>
      <sheetName val="примеча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BD19">
            <v>0</v>
          </cell>
        </row>
        <row r="20">
          <cell r="BD20">
            <v>0</v>
          </cell>
        </row>
      </sheetData>
      <sheetData sheetId="8">
        <row r="19">
          <cell r="BD19">
            <v>0</v>
          </cell>
        </row>
        <row r="20">
          <cell r="BD20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tabSelected="1" view="pageBreakPreview" zoomScaleNormal="100" zoomScaleSheetLayoutView="100" workbookViewId="0">
      <selection activeCell="B16" sqref="B16:K16"/>
    </sheetView>
  </sheetViews>
  <sheetFormatPr defaultRowHeight="15" x14ac:dyDescent="0.25"/>
  <cols>
    <col min="1" max="1" width="5.7109375" customWidth="1"/>
    <col min="3" max="3" width="21.28515625" customWidth="1"/>
    <col min="9" max="9" width="13.7109375" customWidth="1"/>
    <col min="10" max="10" width="5.7109375" customWidth="1"/>
  </cols>
  <sheetData>
    <row r="2" spans="2:11" ht="15.75" x14ac:dyDescent="0.25">
      <c r="B2" s="301" t="s">
        <v>0</v>
      </c>
      <c r="C2" s="301"/>
      <c r="D2" s="301"/>
      <c r="E2" s="301"/>
      <c r="F2" s="301"/>
      <c r="G2" s="301"/>
      <c r="H2" s="301"/>
      <c r="I2" s="301"/>
    </row>
    <row r="3" spans="2:11" ht="15.75" x14ac:dyDescent="0.25">
      <c r="B3" s="301" t="s">
        <v>1</v>
      </c>
      <c r="C3" s="301"/>
      <c r="D3" s="301"/>
      <c r="E3" s="301"/>
      <c r="F3" s="301"/>
      <c r="G3" s="301"/>
      <c r="H3" s="301"/>
      <c r="I3" s="301"/>
      <c r="J3" s="301"/>
      <c r="K3" s="301"/>
    </row>
    <row r="4" spans="2:11" ht="46.5" customHeight="1" x14ac:dyDescent="0.25">
      <c r="B4" s="302" t="s">
        <v>154</v>
      </c>
      <c r="C4" s="301"/>
      <c r="D4" s="301"/>
      <c r="E4" s="301"/>
      <c r="F4" s="301"/>
      <c r="G4" s="301"/>
      <c r="H4" s="301"/>
      <c r="I4" s="301"/>
      <c r="J4" s="301"/>
      <c r="K4" s="301"/>
    </row>
    <row r="5" spans="2:11" ht="15.75" x14ac:dyDescent="0.25">
      <c r="B5" s="301" t="s">
        <v>123</v>
      </c>
      <c r="C5" s="301"/>
      <c r="D5" s="301"/>
      <c r="E5" s="301"/>
      <c r="F5" s="301"/>
      <c r="G5" s="301"/>
      <c r="H5" s="301"/>
      <c r="I5" s="301"/>
    </row>
    <row r="6" spans="2:11" ht="15.75" x14ac:dyDescent="0.25">
      <c r="B6" s="76"/>
      <c r="C6" s="76"/>
      <c r="D6" s="76"/>
      <c r="E6" s="76"/>
      <c r="F6" s="76"/>
      <c r="G6" s="76"/>
      <c r="H6" s="76"/>
      <c r="I6" s="76"/>
    </row>
    <row r="7" spans="2:11" ht="35.1" customHeight="1" x14ac:dyDescent="0.25">
      <c r="B7" s="303" t="s">
        <v>124</v>
      </c>
      <c r="C7" s="303"/>
      <c r="D7" s="303"/>
      <c r="E7" s="303"/>
      <c r="F7" s="303"/>
      <c r="G7" s="303"/>
      <c r="H7" s="303"/>
      <c r="I7" s="303"/>
      <c r="J7" s="303"/>
      <c r="K7" s="303"/>
    </row>
    <row r="8" spans="2:11" ht="35.1" customHeight="1" x14ac:dyDescent="0.25">
      <c r="B8" s="299" t="s">
        <v>125</v>
      </c>
      <c r="C8" s="299"/>
      <c r="D8" s="299"/>
      <c r="E8" s="299"/>
      <c r="F8" s="299"/>
      <c r="G8" s="299"/>
      <c r="H8" s="299"/>
      <c r="I8" s="299"/>
      <c r="J8" s="299"/>
      <c r="K8" s="299"/>
    </row>
    <row r="9" spans="2:11" ht="35.1" customHeight="1" x14ac:dyDescent="0.25">
      <c r="B9" s="299" t="s">
        <v>126</v>
      </c>
      <c r="C9" s="299"/>
      <c r="D9" s="299"/>
      <c r="E9" s="299"/>
      <c r="F9" s="299"/>
      <c r="G9" s="299"/>
      <c r="H9" s="299"/>
      <c r="I9" s="299"/>
      <c r="J9" s="299"/>
      <c r="K9" s="299"/>
    </row>
    <row r="10" spans="2:11" ht="35.1" customHeight="1" x14ac:dyDescent="0.25">
      <c r="B10" s="300" t="s">
        <v>127</v>
      </c>
      <c r="C10" s="299"/>
      <c r="D10" s="299"/>
      <c r="E10" s="299"/>
      <c r="F10" s="299"/>
      <c r="G10" s="299"/>
      <c r="H10" s="299"/>
      <c r="I10" s="299"/>
      <c r="J10" s="299"/>
      <c r="K10" s="299"/>
    </row>
    <row r="11" spans="2:11" ht="35.1" customHeight="1" x14ac:dyDescent="0.25">
      <c r="B11" s="299" t="s">
        <v>128</v>
      </c>
      <c r="C11" s="299"/>
      <c r="D11" s="299"/>
      <c r="E11" s="299"/>
      <c r="F11" s="299"/>
      <c r="G11" s="299"/>
      <c r="H11" s="299"/>
      <c r="I11" s="299"/>
      <c r="J11" s="299"/>
      <c r="K11" s="299"/>
    </row>
    <row r="12" spans="2:11" ht="35.1" customHeight="1" x14ac:dyDescent="0.25">
      <c r="B12" s="299" t="s">
        <v>129</v>
      </c>
      <c r="C12" s="299"/>
      <c r="D12" s="299"/>
      <c r="E12" s="299"/>
      <c r="F12" s="299"/>
      <c r="G12" s="299"/>
      <c r="H12" s="299"/>
      <c r="I12" s="299"/>
      <c r="J12" s="299"/>
      <c r="K12" s="299"/>
    </row>
    <row r="13" spans="2:11" ht="35.1" customHeight="1" x14ac:dyDescent="0.25">
      <c r="B13" s="299" t="s">
        <v>155</v>
      </c>
      <c r="C13" s="299"/>
      <c r="D13" s="299"/>
      <c r="E13" s="299"/>
      <c r="F13" s="299"/>
      <c r="G13" s="299"/>
      <c r="H13" s="299"/>
      <c r="I13" s="299"/>
      <c r="J13" s="299"/>
      <c r="K13" s="299"/>
    </row>
    <row r="14" spans="2:11" ht="35.1" customHeight="1" x14ac:dyDescent="0.25">
      <c r="B14" s="299" t="s">
        <v>130</v>
      </c>
      <c r="C14" s="299"/>
      <c r="D14" s="299"/>
      <c r="E14" s="299"/>
      <c r="F14" s="299"/>
      <c r="G14" s="299"/>
      <c r="H14" s="299"/>
      <c r="I14" s="299"/>
      <c r="J14" s="299"/>
      <c r="K14" s="299"/>
    </row>
    <row r="15" spans="2:11" ht="35.1" customHeight="1" x14ac:dyDescent="0.25">
      <c r="B15" s="299" t="s">
        <v>131</v>
      </c>
      <c r="C15" s="299"/>
      <c r="D15" s="299"/>
      <c r="E15" s="299"/>
      <c r="F15" s="299"/>
      <c r="G15" s="299"/>
      <c r="H15" s="299"/>
      <c r="I15" s="299"/>
      <c r="J15" s="299"/>
      <c r="K15" s="299"/>
    </row>
    <row r="16" spans="2:11" ht="35.1" customHeight="1" x14ac:dyDescent="0.25">
      <c r="B16" s="299" t="s">
        <v>132</v>
      </c>
      <c r="C16" s="299"/>
      <c r="D16" s="299"/>
      <c r="E16" s="299"/>
      <c r="F16" s="299"/>
      <c r="G16" s="299"/>
      <c r="H16" s="299"/>
      <c r="I16" s="299"/>
      <c r="J16" s="299"/>
      <c r="K16" s="299"/>
    </row>
  </sheetData>
  <mergeCells count="14">
    <mergeCell ref="B2:I2"/>
    <mergeCell ref="B5:I5"/>
    <mergeCell ref="B3:K3"/>
    <mergeCell ref="B4:K4"/>
    <mergeCell ref="B7:K7"/>
    <mergeCell ref="B13:K13"/>
    <mergeCell ref="B14:K14"/>
    <mergeCell ref="B15:K15"/>
    <mergeCell ref="B16:K16"/>
    <mergeCell ref="B8:K8"/>
    <mergeCell ref="B9:K9"/>
    <mergeCell ref="B10:K10"/>
    <mergeCell ref="B11:K11"/>
    <mergeCell ref="B12:K1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1"/>
  <sheetViews>
    <sheetView view="pageBreakPreview" topLeftCell="B1" zoomScale="110" zoomScaleNormal="100" zoomScaleSheetLayoutView="110" workbookViewId="0">
      <selection activeCell="F47" sqref="F47"/>
    </sheetView>
  </sheetViews>
  <sheetFormatPr defaultRowHeight="15" x14ac:dyDescent="0.25"/>
  <cols>
    <col min="1" max="1" width="6.140625" customWidth="1"/>
    <col min="2" max="2" width="5.7109375" customWidth="1"/>
    <col min="3" max="3" width="27.7109375" customWidth="1"/>
    <col min="4" max="6" width="26.7109375" customWidth="1"/>
  </cols>
  <sheetData>
    <row r="1" spans="2:6" x14ac:dyDescent="0.25">
      <c r="C1" s="185"/>
    </row>
    <row r="2" spans="2:6" ht="15.75" x14ac:dyDescent="0.25">
      <c r="B2" s="301" t="s">
        <v>74</v>
      </c>
      <c r="C2" s="301"/>
      <c r="D2" s="301"/>
      <c r="E2" s="301"/>
      <c r="F2" s="301"/>
    </row>
    <row r="3" spans="2:6" ht="15.75" x14ac:dyDescent="0.25">
      <c r="B3" s="301" t="s">
        <v>82</v>
      </c>
      <c r="C3" s="301"/>
      <c r="D3" s="301"/>
      <c r="E3" s="301"/>
      <c r="F3" s="301"/>
    </row>
    <row r="4" spans="2:6" ht="15.75" x14ac:dyDescent="0.25">
      <c r="B4" s="301" t="s">
        <v>83</v>
      </c>
      <c r="C4" s="301"/>
      <c r="D4" s="301"/>
      <c r="E4" s="301"/>
      <c r="F4" s="301"/>
    </row>
    <row r="5" spans="2:6" ht="16.5" thickBot="1" x14ac:dyDescent="0.3">
      <c r="B5" s="301" t="s">
        <v>84</v>
      </c>
      <c r="C5" s="301"/>
      <c r="D5" s="301"/>
      <c r="E5" s="301"/>
      <c r="F5" s="301"/>
    </row>
    <row r="6" spans="2:6" ht="142.5" thickBot="1" x14ac:dyDescent="0.3">
      <c r="B6" s="99" t="s">
        <v>134</v>
      </c>
      <c r="C6" s="104" t="s">
        <v>142</v>
      </c>
      <c r="D6" s="100" t="s">
        <v>143</v>
      </c>
      <c r="E6" s="100" t="s">
        <v>144</v>
      </c>
      <c r="F6" s="100" t="s">
        <v>145</v>
      </c>
    </row>
    <row r="7" spans="2:6" ht="31.5" x14ac:dyDescent="0.25">
      <c r="B7" s="330" t="s">
        <v>30</v>
      </c>
      <c r="C7" s="101" t="s">
        <v>77</v>
      </c>
      <c r="D7" s="68">
        <f>D8+D9+D10</f>
        <v>1061441</v>
      </c>
      <c r="E7" s="216">
        <f t="shared" ref="E7" si="0">E8+E9+E10</f>
        <v>0.51</v>
      </c>
      <c r="F7" s="211">
        <f t="shared" ref="F7" si="1">F8+F9+F10</f>
        <v>98</v>
      </c>
    </row>
    <row r="8" spans="2:6" ht="15.75" x14ac:dyDescent="0.25">
      <c r="B8" s="326"/>
      <c r="C8" s="102" t="s">
        <v>78</v>
      </c>
      <c r="D8" s="69">
        <f t="shared" ref="D8:F9" si="2">(D17+D26+D35)</f>
        <v>0</v>
      </c>
      <c r="E8" s="217">
        <f t="shared" si="2"/>
        <v>0</v>
      </c>
      <c r="F8" s="213">
        <f t="shared" si="2"/>
        <v>0</v>
      </c>
    </row>
    <row r="9" spans="2:6" ht="15.75" x14ac:dyDescent="0.25">
      <c r="B9" s="326"/>
      <c r="C9" s="102" t="s">
        <v>79</v>
      </c>
      <c r="D9" s="69">
        <f t="shared" si="2"/>
        <v>1061441</v>
      </c>
      <c r="E9" s="217">
        <f t="shared" si="2"/>
        <v>0.51</v>
      </c>
      <c r="F9" s="213">
        <f t="shared" si="2"/>
        <v>98</v>
      </c>
    </row>
    <row r="10" spans="2:6" ht="16.5" thickBot="1" x14ac:dyDescent="0.3">
      <c r="B10" s="327"/>
      <c r="C10" s="103" t="s">
        <v>80</v>
      </c>
      <c r="D10" s="69">
        <f t="shared" ref="D10" si="3">(D19+D28+D37)/3</f>
        <v>0</v>
      </c>
      <c r="E10" s="217">
        <f>(E19+E28+E37)</f>
        <v>0</v>
      </c>
      <c r="F10" s="213">
        <f>(F19+F28+F37)</f>
        <v>0</v>
      </c>
    </row>
    <row r="11" spans="2:6" ht="31.5" x14ac:dyDescent="0.25">
      <c r="B11" s="330" t="s">
        <v>31</v>
      </c>
      <c r="C11" s="101" t="s">
        <v>81</v>
      </c>
      <c r="D11" s="68">
        <f>D12+D13+D14</f>
        <v>2366054.3600000003</v>
      </c>
      <c r="E11" s="216">
        <f t="shared" ref="E11:F11" si="4">E12+E13+E14</f>
        <v>2.6139999999999999</v>
      </c>
      <c r="F11" s="211">
        <f t="shared" si="4"/>
        <v>1190</v>
      </c>
    </row>
    <row r="12" spans="2:6" ht="15.75" x14ac:dyDescent="0.25">
      <c r="B12" s="326"/>
      <c r="C12" s="102" t="s">
        <v>78</v>
      </c>
      <c r="D12" s="69">
        <f t="shared" ref="D12:F14" si="5">(D21+D30+D39)</f>
        <v>333097.14</v>
      </c>
      <c r="E12" s="217">
        <f t="shared" si="5"/>
        <v>0.92399999999999993</v>
      </c>
      <c r="F12" s="213">
        <f t="shared" si="5"/>
        <v>109</v>
      </c>
    </row>
    <row r="13" spans="2:6" ht="15.75" x14ac:dyDescent="0.25">
      <c r="B13" s="326"/>
      <c r="C13" s="102" t="s">
        <v>79</v>
      </c>
      <c r="D13" s="69">
        <f t="shared" si="5"/>
        <v>2032957.2200000002</v>
      </c>
      <c r="E13" s="217">
        <f t="shared" si="5"/>
        <v>1.69</v>
      </c>
      <c r="F13" s="213">
        <f t="shared" si="5"/>
        <v>1081</v>
      </c>
    </row>
    <row r="14" spans="2:6" ht="16.5" thickBot="1" x14ac:dyDescent="0.3">
      <c r="B14" s="327"/>
      <c r="C14" s="103" t="s">
        <v>80</v>
      </c>
      <c r="D14" s="69">
        <f t="shared" si="5"/>
        <v>0</v>
      </c>
      <c r="E14" s="217">
        <f t="shared" si="5"/>
        <v>0</v>
      </c>
      <c r="F14" s="213">
        <f t="shared" si="5"/>
        <v>0</v>
      </c>
    </row>
    <row r="15" spans="2:6" ht="19.5" thickBot="1" x14ac:dyDescent="0.35">
      <c r="B15" s="345">
        <v>2014</v>
      </c>
      <c r="C15" s="346"/>
      <c r="D15" s="346"/>
      <c r="E15" s="346"/>
      <c r="F15" s="347"/>
    </row>
    <row r="16" spans="2:6" ht="31.5" hidden="1" x14ac:dyDescent="0.25">
      <c r="B16" s="330" t="s">
        <v>30</v>
      </c>
      <c r="C16" s="101" t="s">
        <v>77</v>
      </c>
      <c r="D16" s="105">
        <f>D17+D18+D19</f>
        <v>1061441</v>
      </c>
      <c r="E16" s="112">
        <f>E17+E18+E19</f>
        <v>0.51</v>
      </c>
      <c r="F16" s="121">
        <f>F17+F18+F19</f>
        <v>98</v>
      </c>
    </row>
    <row r="17" spans="2:6" ht="15.75" hidden="1" x14ac:dyDescent="0.25">
      <c r="B17" s="326"/>
      <c r="C17" s="102" t="s">
        <v>78</v>
      </c>
      <c r="D17" s="106">
        <f>'[1]факт тп'!$P$11+'[1]факт тп'!$P$14+'[1]факт тп'!$P$17+'[1]факт тп'!$P$20</f>
        <v>0</v>
      </c>
      <c r="E17" s="113">
        <f>'[1]факт тп'!$K$11+'[1]факт тп'!$K$14+'[1]факт тп'!$K$17+'[1]факт тп'!$K$20</f>
        <v>0</v>
      </c>
      <c r="F17" s="122">
        <v>0</v>
      </c>
    </row>
    <row r="18" spans="2:6" ht="15.75" hidden="1" x14ac:dyDescent="0.25">
      <c r="B18" s="326"/>
      <c r="C18" s="102" t="s">
        <v>79</v>
      </c>
      <c r="D18" s="106">
        <f>'[1]факт тп'!$P$24+'[1]факт тп'!$P$30+'[1]факт тп'!$P$33+'[1]факт тп'!$P$36</f>
        <v>1061441</v>
      </c>
      <c r="E18" s="113">
        <f>'[1]факт тп'!$K$24+'[1]факт тп'!$K$30+'[1]факт тп'!$K$33+'[1]факт тп'!$K$36</f>
        <v>0.51</v>
      </c>
      <c r="F18" s="122">
        <f>'[1]факт тп'!$G$29</f>
        <v>98</v>
      </c>
    </row>
    <row r="19" spans="2:6" ht="16.5" hidden="1" thickBot="1" x14ac:dyDescent="0.3">
      <c r="B19" s="327"/>
      <c r="C19" s="103" t="s">
        <v>80</v>
      </c>
      <c r="D19" s="111">
        <v>0</v>
      </c>
      <c r="E19" s="114">
        <v>0</v>
      </c>
      <c r="F19" s="123">
        <v>0</v>
      </c>
    </row>
    <row r="20" spans="2:6" ht="31.5" hidden="1" x14ac:dyDescent="0.25">
      <c r="B20" s="330" t="s">
        <v>31</v>
      </c>
      <c r="C20" s="101" t="s">
        <v>81</v>
      </c>
      <c r="D20" s="105">
        <f>D21+D22+D23</f>
        <v>1650759.8900000001</v>
      </c>
      <c r="E20" s="112">
        <f>E21+E22+E23</f>
        <v>0.93399999999999994</v>
      </c>
      <c r="F20" s="121">
        <f>F21+F22+F23</f>
        <v>656</v>
      </c>
    </row>
    <row r="21" spans="2:6" ht="15.75" hidden="1" x14ac:dyDescent="0.25">
      <c r="B21" s="326"/>
      <c r="C21" s="102" t="s">
        <v>78</v>
      </c>
      <c r="D21" s="107">
        <f>'[1]факт тп'!$N$11+'[1]факт тп'!$N$14+'[1]факт тп'!$N$17+'[1]факт тп'!$N$20</f>
        <v>74575.789999999994</v>
      </c>
      <c r="E21" s="115">
        <f>'[1]факт тп'!$J$11+'[1]факт тп'!$J$14+'[1]факт тп'!$J$17+'[1]факт тп'!$J$20</f>
        <v>0.124</v>
      </c>
      <c r="F21" s="109">
        <f>'[1]факт тп'!$G$11+'[1]факт тп'!$G$14+'[1]факт тп'!$G$17+'[1]факт тп'!$G$20</f>
        <v>55</v>
      </c>
    </row>
    <row r="22" spans="2:6" ht="15.75" hidden="1" x14ac:dyDescent="0.25">
      <c r="B22" s="326"/>
      <c r="C22" s="102" t="s">
        <v>79</v>
      </c>
      <c r="D22" s="107">
        <f>'[1]факт тп'!$N$24+'[1]факт тп'!$N$30+'[1]факт тп'!$N$33+'[1]факт тп'!$N$36</f>
        <v>1576184.1</v>
      </c>
      <c r="E22" s="115">
        <f>'[1]факт тп'!$J$24+'[1]факт тп'!$J$30+'[1]факт тп'!$J$33+'[1]факт тп'!$J$36</f>
        <v>0.80999999999999994</v>
      </c>
      <c r="F22" s="109">
        <f>'[1]факт тп'!$G$24+'[1]факт тп'!$G$30+'[1]факт тп'!$G$33+'[1]факт тп'!$G$36-'[1]факт тп'!$G$29</f>
        <v>601</v>
      </c>
    </row>
    <row r="23" spans="2:6" ht="16.5" hidden="1" thickBot="1" x14ac:dyDescent="0.3">
      <c r="B23" s="327"/>
      <c r="C23" s="103" t="s">
        <v>80</v>
      </c>
      <c r="D23" s="108">
        <v>0</v>
      </c>
      <c r="E23" s="116">
        <v>0</v>
      </c>
      <c r="F23" s="110">
        <v>0</v>
      </c>
    </row>
    <row r="24" spans="2:6" ht="19.5" hidden="1" thickBot="1" x14ac:dyDescent="0.35">
      <c r="B24" s="345">
        <v>2015</v>
      </c>
      <c r="C24" s="346"/>
      <c r="D24" s="346"/>
      <c r="E24" s="346"/>
      <c r="F24" s="347"/>
    </row>
    <row r="25" spans="2:6" ht="31.5" hidden="1" x14ac:dyDescent="0.25">
      <c r="B25" s="330" t="s">
        <v>30</v>
      </c>
      <c r="C25" s="101" t="s">
        <v>77</v>
      </c>
      <c r="D25" s="105">
        <f>D26+D27+D28</f>
        <v>0</v>
      </c>
      <c r="E25" s="112">
        <f>E26+E27+E28</f>
        <v>0</v>
      </c>
      <c r="F25" s="121">
        <f>F26+F27+F28</f>
        <v>0</v>
      </c>
    </row>
    <row r="26" spans="2:6" ht="15.75" hidden="1" x14ac:dyDescent="0.25">
      <c r="B26" s="326"/>
      <c r="C26" s="102" t="s">
        <v>78</v>
      </c>
      <c r="D26" s="106">
        <f>'[1]факт тп'!$P$40+'[1]факт тп'!$P$43+'[1]факт тп'!$P$46+'[1]факт тп'!$P$49</f>
        <v>0</v>
      </c>
      <c r="E26" s="113">
        <f>'[1]факт тп'!$K$40+'[1]факт тп'!$K$43+'[1]факт тп'!$K$46+'[1]факт тп'!$K$49</f>
        <v>0</v>
      </c>
      <c r="F26" s="124">
        <v>0</v>
      </c>
    </row>
    <row r="27" spans="2:6" ht="15.75" hidden="1" x14ac:dyDescent="0.25">
      <c r="B27" s="326"/>
      <c r="C27" s="102" t="s">
        <v>79</v>
      </c>
      <c r="D27" s="106">
        <f>'[1]факт тп'!$P$53+'[1]факт тп'!$P$57+'[1]факт тп'!$P$60+'[1]факт тп'!$P$63</f>
        <v>0</v>
      </c>
      <c r="E27" s="113">
        <f>'[1]факт тп'!$K$53+'[1]факт тп'!$K$57+'[1]факт тп'!$K$60+'[1]факт тп'!$K$63</f>
        <v>0</v>
      </c>
      <c r="F27" s="124">
        <v>0</v>
      </c>
    </row>
    <row r="28" spans="2:6" ht="16.5" hidden="1" thickBot="1" x14ac:dyDescent="0.3">
      <c r="B28" s="327"/>
      <c r="C28" s="103" t="s">
        <v>80</v>
      </c>
      <c r="D28" s="111">
        <v>0</v>
      </c>
      <c r="E28" s="114">
        <v>0</v>
      </c>
      <c r="F28" s="125">
        <v>0</v>
      </c>
    </row>
    <row r="29" spans="2:6" ht="31.5" hidden="1" x14ac:dyDescent="0.25">
      <c r="B29" s="330" t="s">
        <v>31</v>
      </c>
      <c r="C29" s="101" t="s">
        <v>81</v>
      </c>
      <c r="D29" s="105">
        <f>D30+D31+D32</f>
        <v>209483</v>
      </c>
      <c r="E29" s="112">
        <f>E30+E31+E32</f>
        <v>0.45</v>
      </c>
      <c r="F29" s="121">
        <f>F30+F31+F32</f>
        <v>127</v>
      </c>
    </row>
    <row r="30" spans="2:6" ht="15.75" hidden="1" x14ac:dyDescent="0.25">
      <c r="B30" s="326"/>
      <c r="C30" s="102" t="s">
        <v>78</v>
      </c>
      <c r="D30" s="106">
        <f>'[1]факт тп'!$N$40+'[1]факт тп'!$N$43+'[1]факт тп'!$N$46+'[1]факт тп'!$N$49</f>
        <v>62998</v>
      </c>
      <c r="E30" s="113">
        <f>'[1]факт тп'!$J$40+'[1]факт тп'!$J$43+'[1]факт тп'!$J$46+'[1]факт тп'!$J$49</f>
        <v>0.3</v>
      </c>
      <c r="F30" s="124">
        <f>'[1]факт тп'!$G$40+'[1]факт тп'!$G$43+'[1]факт тп'!$G$46+'[1]факт тп'!$G$49</f>
        <v>7</v>
      </c>
    </row>
    <row r="31" spans="2:6" ht="15.75" hidden="1" x14ac:dyDescent="0.25">
      <c r="B31" s="326"/>
      <c r="C31" s="102" t="s">
        <v>79</v>
      </c>
      <c r="D31" s="106">
        <f>'[1]факт тп'!$N$53+'[1]факт тп'!$N$57+'[1]факт тп'!$N$60+'[1]факт тп'!$N$63</f>
        <v>146485</v>
      </c>
      <c r="E31" s="113">
        <f>'[1]факт тп'!$J$57+'[1]факт тп'!$J$60+'[1]факт тп'!$J$63+'[1]факт тп'!$J$53</f>
        <v>0.15000000000000002</v>
      </c>
      <c r="F31" s="124">
        <f>'[1]факт тп'!$G$53+'[1]факт тп'!$G$57+'[1]факт тп'!$G$60+'[1]факт тп'!$G$63</f>
        <v>120</v>
      </c>
    </row>
    <row r="32" spans="2:6" ht="16.5" hidden="1" thickBot="1" x14ac:dyDescent="0.3">
      <c r="B32" s="327"/>
      <c r="C32" s="103" t="s">
        <v>80</v>
      </c>
      <c r="D32" s="111">
        <v>0</v>
      </c>
      <c r="E32" s="114">
        <v>0</v>
      </c>
      <c r="F32" s="125">
        <v>0</v>
      </c>
    </row>
    <row r="33" spans="2:6" ht="19.5" hidden="1" thickBot="1" x14ac:dyDescent="0.35">
      <c r="B33" s="345">
        <v>2016</v>
      </c>
      <c r="C33" s="346"/>
      <c r="D33" s="346"/>
      <c r="E33" s="346"/>
      <c r="F33" s="347"/>
    </row>
    <row r="34" spans="2:6" ht="31.5" hidden="1" x14ac:dyDescent="0.25">
      <c r="B34" s="330" t="s">
        <v>30</v>
      </c>
      <c r="C34" s="101" t="s">
        <v>77</v>
      </c>
      <c r="D34" s="105">
        <f>D35+D36+D37</f>
        <v>0</v>
      </c>
      <c r="E34" s="112">
        <f>E35+E36+E37</f>
        <v>0</v>
      </c>
      <c r="F34" s="121">
        <f>F35+F36+F37</f>
        <v>0</v>
      </c>
    </row>
    <row r="35" spans="2:6" ht="15.75" hidden="1" x14ac:dyDescent="0.25">
      <c r="B35" s="326"/>
      <c r="C35" s="102" t="s">
        <v>78</v>
      </c>
      <c r="D35" s="117">
        <f>'[1]факт тп'!$P$67+'[1]факт тп'!$P$70+'[1]факт тп'!$P$73+'[1]факт тп'!$P$76</f>
        <v>0</v>
      </c>
      <c r="E35" s="119">
        <f>'[1]факт тп'!$K$67+'[1]факт тп'!$K$70+'[1]факт тп'!$K$73+'[1]факт тп'!$K$76</f>
        <v>0</v>
      </c>
      <c r="F35" s="126">
        <v>0</v>
      </c>
    </row>
    <row r="36" spans="2:6" ht="15.75" hidden="1" x14ac:dyDescent="0.25">
      <c r="B36" s="326"/>
      <c r="C36" s="102" t="s">
        <v>79</v>
      </c>
      <c r="D36" s="117">
        <f>'[1]факт тп'!$P$80+'[1]факт тп'!$P$85+'[1]факт тп'!$P$88+'[1]факт тп'!$P$91</f>
        <v>0</v>
      </c>
      <c r="E36" s="119">
        <f>'[1]факт тп'!$K$80+'[1]факт тп'!$K$85+'[1]факт тп'!$K$88+'[1]факт тп'!$K$91</f>
        <v>0</v>
      </c>
      <c r="F36" s="126">
        <v>0</v>
      </c>
    </row>
    <row r="37" spans="2:6" ht="16.5" hidden="1" thickBot="1" x14ac:dyDescent="0.3">
      <c r="B37" s="327"/>
      <c r="C37" s="103" t="s">
        <v>80</v>
      </c>
      <c r="D37" s="118">
        <v>0</v>
      </c>
      <c r="E37" s="120">
        <v>0</v>
      </c>
      <c r="F37" s="127">
        <v>0</v>
      </c>
    </row>
    <row r="38" spans="2:6" ht="31.5" hidden="1" x14ac:dyDescent="0.25">
      <c r="B38" s="330" t="s">
        <v>31</v>
      </c>
      <c r="C38" s="101" t="s">
        <v>81</v>
      </c>
      <c r="D38" s="105">
        <f>D39+D40+D41</f>
        <v>505811.47</v>
      </c>
      <c r="E38" s="112">
        <f>E39+E40+E41</f>
        <v>1.23</v>
      </c>
      <c r="F38" s="121">
        <f>F39+F40+F41</f>
        <v>407</v>
      </c>
    </row>
    <row r="39" spans="2:6" ht="15.75" hidden="1" x14ac:dyDescent="0.25">
      <c r="B39" s="326"/>
      <c r="C39" s="102" t="s">
        <v>78</v>
      </c>
      <c r="D39" s="106">
        <f>'[1]факт тп'!$N$67+'[1]факт тп'!$N$70+'[1]факт тп'!$N$73+'[1]факт тп'!$N$76</f>
        <v>195523.35</v>
      </c>
      <c r="E39" s="113">
        <f>'[1]факт тп'!$J$67+'[1]факт тп'!$J$70+'[1]факт тп'!$J$73+'[1]факт тп'!$J$76</f>
        <v>0.5</v>
      </c>
      <c r="F39" s="124">
        <f>'[1]факт тп'!$G$67+'[1]факт тп'!$G$70+'[1]факт тп'!$G$73+'[1]факт тп'!$G$76</f>
        <v>47</v>
      </c>
    </row>
    <row r="40" spans="2:6" ht="15.75" hidden="1" x14ac:dyDescent="0.25">
      <c r="B40" s="326"/>
      <c r="C40" s="102" t="s">
        <v>79</v>
      </c>
      <c r="D40" s="106">
        <f>'[1]факт тп'!$N$80+'[1]факт тп'!$N$85+'[1]факт тп'!$N$88+'[1]факт тп'!$N$91</f>
        <v>310288.12</v>
      </c>
      <c r="E40" s="113">
        <f>'[1]факт тп'!$J$80+'[1]факт тп'!$J$85+'[1]факт тп'!$J$88+'[1]факт тп'!$J$91</f>
        <v>0.73</v>
      </c>
      <c r="F40" s="124">
        <f>'[1]факт тп'!$G$80+'[1]факт тп'!$G$85+'[1]факт тп'!$G$88+'[1]факт тп'!$G$91-'[1]факт тп'!$G$84</f>
        <v>360</v>
      </c>
    </row>
    <row r="41" spans="2:6" ht="16.5" hidden="1" thickBot="1" x14ac:dyDescent="0.3">
      <c r="B41" s="327"/>
      <c r="C41" s="103" t="s">
        <v>80</v>
      </c>
      <c r="D41" s="111">
        <v>0</v>
      </c>
      <c r="E41" s="114">
        <v>0</v>
      </c>
      <c r="F41" s="125">
        <v>0</v>
      </c>
    </row>
  </sheetData>
  <mergeCells count="15">
    <mergeCell ref="B38:B41"/>
    <mergeCell ref="B33:F33"/>
    <mergeCell ref="B24:F24"/>
    <mergeCell ref="B15:F15"/>
    <mergeCell ref="B16:B19"/>
    <mergeCell ref="B20:B23"/>
    <mergeCell ref="B25:B28"/>
    <mergeCell ref="B29:B32"/>
    <mergeCell ref="B34:B37"/>
    <mergeCell ref="B11:B14"/>
    <mergeCell ref="B2:F2"/>
    <mergeCell ref="B3:F3"/>
    <mergeCell ref="B4:F4"/>
    <mergeCell ref="B5:F5"/>
    <mergeCell ref="B7:B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activeCell="P12" sqref="P12"/>
    </sheetView>
  </sheetViews>
  <sheetFormatPr defaultRowHeight="15" x14ac:dyDescent="0.25"/>
  <cols>
    <col min="2" max="2" width="33.28515625" bestFit="1" customWidth="1"/>
  </cols>
  <sheetData>
    <row r="1" spans="1:11" ht="15.75" x14ac:dyDescent="0.25">
      <c r="A1" s="301" t="s">
        <v>102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5.75" x14ac:dyDescent="0.25">
      <c r="A2" s="302" t="s">
        <v>146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1" ht="16.5" thickBot="1" x14ac:dyDescent="0.3">
      <c r="A3" s="324" t="s">
        <v>159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11" ht="49.5" customHeight="1" x14ac:dyDescent="0.25">
      <c r="A4" s="350" t="s">
        <v>134</v>
      </c>
      <c r="B4" s="350" t="s">
        <v>85</v>
      </c>
      <c r="C4" s="309" t="s">
        <v>86</v>
      </c>
      <c r="D4" s="352"/>
      <c r="E4" s="310"/>
      <c r="F4" s="309" t="s">
        <v>88</v>
      </c>
      <c r="G4" s="352"/>
      <c r="H4" s="310"/>
      <c r="I4" s="313" t="s">
        <v>147</v>
      </c>
      <c r="J4" s="352"/>
      <c r="K4" s="310"/>
    </row>
    <row r="5" spans="1:11" ht="29.25" customHeight="1" thickBot="1" x14ac:dyDescent="0.3">
      <c r="A5" s="351"/>
      <c r="B5" s="351"/>
      <c r="C5" s="136" t="s">
        <v>78</v>
      </c>
      <c r="D5" s="129" t="s">
        <v>79</v>
      </c>
      <c r="E5" s="130" t="s">
        <v>87</v>
      </c>
      <c r="F5" s="136" t="s">
        <v>78</v>
      </c>
      <c r="G5" s="129" t="s">
        <v>79</v>
      </c>
      <c r="H5" s="130" t="s">
        <v>87</v>
      </c>
      <c r="I5" s="128" t="s">
        <v>78</v>
      </c>
      <c r="J5" s="129" t="s">
        <v>79</v>
      </c>
      <c r="K5" s="130" t="s">
        <v>87</v>
      </c>
    </row>
    <row r="6" spans="1:11" ht="15.75" x14ac:dyDescent="0.25">
      <c r="A6" s="331" t="s">
        <v>30</v>
      </c>
      <c r="B6" s="133" t="s">
        <v>90</v>
      </c>
      <c r="C6" s="218">
        <v>714</v>
      </c>
      <c r="D6" s="219">
        <v>32</v>
      </c>
      <c r="E6" s="220">
        <v>0</v>
      </c>
      <c r="F6" s="221">
        <v>3838</v>
      </c>
      <c r="G6" s="222">
        <v>322.25</v>
      </c>
      <c r="H6" s="223">
        <v>0</v>
      </c>
      <c r="I6" s="224">
        <v>332.8</v>
      </c>
      <c r="J6" s="225">
        <v>14.9152</v>
      </c>
      <c r="K6" s="226">
        <v>0</v>
      </c>
    </row>
    <row r="7" spans="1:11" ht="15.75" x14ac:dyDescent="0.25">
      <c r="A7" s="332"/>
      <c r="B7" s="134" t="s">
        <v>91</v>
      </c>
      <c r="C7" s="227"/>
      <c r="D7" s="228"/>
      <c r="E7" s="229"/>
      <c r="F7" s="230"/>
      <c r="G7" s="231"/>
      <c r="H7" s="232"/>
      <c r="I7" s="233"/>
      <c r="J7" s="234"/>
      <c r="K7" s="235"/>
    </row>
    <row r="8" spans="1:11" ht="16.5" thickBot="1" x14ac:dyDescent="0.3">
      <c r="A8" s="333"/>
      <c r="B8" s="135" t="s">
        <v>92</v>
      </c>
      <c r="C8" s="236">
        <v>714</v>
      </c>
      <c r="D8" s="237">
        <v>32</v>
      </c>
      <c r="E8" s="238">
        <v>0</v>
      </c>
      <c r="F8" s="239">
        <v>3838</v>
      </c>
      <c r="G8" s="240">
        <v>322.25</v>
      </c>
      <c r="H8" s="241">
        <v>0</v>
      </c>
      <c r="I8" s="242">
        <v>332.8</v>
      </c>
      <c r="J8" s="243">
        <v>14.9152</v>
      </c>
      <c r="K8" s="244">
        <v>0</v>
      </c>
    </row>
    <row r="9" spans="1:11" ht="15.75" x14ac:dyDescent="0.25">
      <c r="A9" s="331" t="s">
        <v>31</v>
      </c>
      <c r="B9" s="133" t="s">
        <v>93</v>
      </c>
      <c r="C9" s="218">
        <v>11</v>
      </c>
      <c r="D9" s="219">
        <v>33</v>
      </c>
      <c r="E9" s="220">
        <v>0</v>
      </c>
      <c r="F9" s="221">
        <v>635</v>
      </c>
      <c r="G9" s="222">
        <v>2253</v>
      </c>
      <c r="H9" s="223">
        <v>0</v>
      </c>
      <c r="I9" s="224">
        <v>194.86374000000001</v>
      </c>
      <c r="J9" s="225">
        <v>416.09410000000003</v>
      </c>
      <c r="K9" s="226">
        <v>0</v>
      </c>
    </row>
    <row r="10" spans="1:11" ht="15.75" x14ac:dyDescent="0.25">
      <c r="A10" s="332"/>
      <c r="B10" s="134" t="s">
        <v>91</v>
      </c>
      <c r="C10" s="227"/>
      <c r="D10" s="228"/>
      <c r="E10" s="229"/>
      <c r="F10" s="230"/>
      <c r="G10" s="231"/>
      <c r="H10" s="232"/>
      <c r="I10" s="233"/>
      <c r="J10" s="234"/>
      <c r="K10" s="235"/>
    </row>
    <row r="11" spans="1:11" ht="16.5" thickBot="1" x14ac:dyDescent="0.3">
      <c r="A11" s="333"/>
      <c r="B11" s="135" t="s">
        <v>94</v>
      </c>
      <c r="C11" s="236">
        <v>2</v>
      </c>
      <c r="D11" s="237">
        <v>0</v>
      </c>
      <c r="E11" s="238">
        <v>0</v>
      </c>
      <c r="F11" s="239">
        <v>160</v>
      </c>
      <c r="G11" s="240">
        <v>0</v>
      </c>
      <c r="H11" s="241">
        <v>0</v>
      </c>
      <c r="I11" s="242">
        <v>165.64164</v>
      </c>
      <c r="J11" s="243">
        <v>0</v>
      </c>
      <c r="K11" s="244">
        <v>0</v>
      </c>
    </row>
    <row r="12" spans="1:11" ht="15.75" x14ac:dyDescent="0.25">
      <c r="A12" s="331" t="s">
        <v>32</v>
      </c>
      <c r="B12" s="133" t="s">
        <v>95</v>
      </c>
      <c r="C12" s="218">
        <v>0</v>
      </c>
      <c r="D12" s="219">
        <v>6</v>
      </c>
      <c r="E12" s="220">
        <v>0</v>
      </c>
      <c r="F12" s="221">
        <v>0</v>
      </c>
      <c r="G12" s="222">
        <v>2778</v>
      </c>
      <c r="H12" s="223">
        <v>0</v>
      </c>
      <c r="I12" s="224">
        <v>0</v>
      </c>
      <c r="J12" s="225">
        <v>35.7074</v>
      </c>
      <c r="K12" s="226">
        <v>0</v>
      </c>
    </row>
    <row r="13" spans="1:11" ht="15.75" x14ac:dyDescent="0.25">
      <c r="A13" s="332"/>
      <c r="B13" s="134" t="s">
        <v>91</v>
      </c>
      <c r="C13" s="227"/>
      <c r="D13" s="228"/>
      <c r="E13" s="229"/>
      <c r="F13" s="230"/>
      <c r="G13" s="231"/>
      <c r="H13" s="232"/>
      <c r="I13" s="233"/>
      <c r="J13" s="234"/>
      <c r="K13" s="235"/>
    </row>
    <row r="14" spans="1:11" ht="16.5" thickBot="1" x14ac:dyDescent="0.3">
      <c r="A14" s="333"/>
      <c r="B14" s="135" t="s">
        <v>96</v>
      </c>
      <c r="C14" s="236">
        <v>0</v>
      </c>
      <c r="D14" s="237"/>
      <c r="E14" s="238">
        <v>0</v>
      </c>
      <c r="F14" s="239">
        <v>0</v>
      </c>
      <c r="G14" s="240">
        <v>0</v>
      </c>
      <c r="H14" s="241">
        <v>0</v>
      </c>
      <c r="I14" s="245">
        <v>0</v>
      </c>
      <c r="J14" s="246">
        <v>0</v>
      </c>
      <c r="K14" s="247">
        <v>0</v>
      </c>
    </row>
    <row r="15" spans="1:11" ht="15.75" x14ac:dyDescent="0.25">
      <c r="A15" s="331" t="s">
        <v>33</v>
      </c>
      <c r="B15" s="133" t="s">
        <v>97</v>
      </c>
      <c r="C15" s="218">
        <v>0</v>
      </c>
      <c r="D15" s="219">
        <v>0</v>
      </c>
      <c r="E15" s="220">
        <v>0</v>
      </c>
      <c r="F15" s="221">
        <v>0</v>
      </c>
      <c r="G15" s="222">
        <v>0</v>
      </c>
      <c r="H15" s="248">
        <v>0</v>
      </c>
      <c r="I15" s="249">
        <v>0</v>
      </c>
      <c r="J15" s="249">
        <v>0</v>
      </c>
      <c r="K15" s="250">
        <v>0</v>
      </c>
    </row>
    <row r="16" spans="1:11" ht="15.75" x14ac:dyDescent="0.25">
      <c r="A16" s="332"/>
      <c r="B16" s="134" t="s">
        <v>91</v>
      </c>
      <c r="C16" s="227"/>
      <c r="D16" s="228"/>
      <c r="E16" s="229"/>
      <c r="F16" s="230"/>
      <c r="G16" s="231"/>
      <c r="H16" s="251"/>
      <c r="I16" s="252"/>
      <c r="J16" s="252"/>
      <c r="K16" s="253"/>
    </row>
    <row r="17" spans="1:11" ht="16.5" thickBot="1" x14ac:dyDescent="0.3">
      <c r="A17" s="333"/>
      <c r="B17" s="135" t="s">
        <v>96</v>
      </c>
      <c r="C17" s="236">
        <v>0</v>
      </c>
      <c r="D17" s="237">
        <v>0</v>
      </c>
      <c r="E17" s="238">
        <v>0</v>
      </c>
      <c r="F17" s="254">
        <v>0</v>
      </c>
      <c r="G17" s="255">
        <v>0</v>
      </c>
      <c r="H17" s="256">
        <v>0</v>
      </c>
      <c r="I17" s="257">
        <v>0</v>
      </c>
      <c r="J17" s="257">
        <v>0</v>
      </c>
      <c r="K17" s="258">
        <v>0</v>
      </c>
    </row>
    <row r="18" spans="1:11" ht="15.75" x14ac:dyDescent="0.25">
      <c r="A18" s="331" t="s">
        <v>34</v>
      </c>
      <c r="B18" s="133" t="s">
        <v>98</v>
      </c>
      <c r="C18" s="218">
        <v>0</v>
      </c>
      <c r="D18" s="219">
        <v>0</v>
      </c>
      <c r="E18" s="220">
        <v>0</v>
      </c>
      <c r="F18" s="259"/>
      <c r="G18" s="260">
        <v>0</v>
      </c>
      <c r="H18" s="261">
        <v>0</v>
      </c>
      <c r="I18" s="224">
        <v>0</v>
      </c>
      <c r="J18" s="225">
        <v>0</v>
      </c>
      <c r="K18" s="226">
        <v>0</v>
      </c>
    </row>
    <row r="19" spans="1:11" ht="15.75" x14ac:dyDescent="0.25">
      <c r="A19" s="332"/>
      <c r="B19" s="134" t="s">
        <v>91</v>
      </c>
      <c r="C19" s="227"/>
      <c r="D19" s="228"/>
      <c r="E19" s="229"/>
      <c r="F19" s="230"/>
      <c r="G19" s="231"/>
      <c r="H19" s="232"/>
      <c r="I19" s="233"/>
      <c r="J19" s="234"/>
      <c r="K19" s="235"/>
    </row>
    <row r="20" spans="1:11" ht="16.5" thickBot="1" x14ac:dyDescent="0.3">
      <c r="A20" s="333"/>
      <c r="B20" s="135" t="s">
        <v>96</v>
      </c>
      <c r="C20" s="262">
        <v>0</v>
      </c>
      <c r="D20" s="263">
        <v>0</v>
      </c>
      <c r="E20" s="264">
        <v>0</v>
      </c>
      <c r="F20" s="254">
        <v>0</v>
      </c>
      <c r="G20" s="255">
        <v>0</v>
      </c>
      <c r="H20" s="265">
        <v>0</v>
      </c>
      <c r="I20" s="245">
        <v>0</v>
      </c>
      <c r="J20" s="246">
        <v>0</v>
      </c>
      <c r="K20" s="247">
        <v>0</v>
      </c>
    </row>
    <row r="21" spans="1:11" ht="16.5" thickBot="1" x14ac:dyDescent="0.3">
      <c r="A21" s="132" t="s">
        <v>35</v>
      </c>
      <c r="B21" s="137" t="s">
        <v>99</v>
      </c>
      <c r="C21" s="266">
        <v>0</v>
      </c>
      <c r="D21" s="267">
        <v>0</v>
      </c>
      <c r="E21" s="268">
        <v>0</v>
      </c>
      <c r="F21" s="269">
        <v>0</v>
      </c>
      <c r="G21" s="270">
        <v>0</v>
      </c>
      <c r="H21" s="271">
        <v>0</v>
      </c>
      <c r="I21" s="272">
        <v>0</v>
      </c>
      <c r="J21" s="273">
        <v>0</v>
      </c>
      <c r="K21" s="274">
        <v>0</v>
      </c>
    </row>
    <row r="22" spans="1:11" x14ac:dyDescent="0.25">
      <c r="A22" s="44"/>
      <c r="B22" s="7"/>
      <c r="C22" s="10"/>
      <c r="D22" s="10"/>
      <c r="E22" s="10"/>
      <c r="F22" s="188"/>
      <c r="G22" s="188"/>
      <c r="H22" s="188"/>
      <c r="I22" s="10"/>
      <c r="J22" s="10"/>
      <c r="K22" s="10"/>
    </row>
    <row r="23" spans="1:11" x14ac:dyDescent="0.25">
      <c r="A23" s="131" t="s">
        <v>100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</row>
    <row r="24" spans="1:11" x14ac:dyDescent="0.25">
      <c r="A24" s="349" t="s">
        <v>101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</row>
    <row r="25" spans="1:11" ht="103.5" customHeight="1" x14ac:dyDescent="0.25">
      <c r="A25" s="348" t="s">
        <v>101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8"/>
    </row>
  </sheetData>
  <mergeCells count="15">
    <mergeCell ref="A6:A8"/>
    <mergeCell ref="A9:A11"/>
    <mergeCell ref="A4:A5"/>
    <mergeCell ref="B4:B5"/>
    <mergeCell ref="A1:K1"/>
    <mergeCell ref="A2:K2"/>
    <mergeCell ref="A3:K3"/>
    <mergeCell ref="C4:E4"/>
    <mergeCell ref="F4:H4"/>
    <mergeCell ref="I4:K4"/>
    <mergeCell ref="A25:K25"/>
    <mergeCell ref="A12:A14"/>
    <mergeCell ref="A15:A17"/>
    <mergeCell ref="A18:A20"/>
    <mergeCell ref="A24:K2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5"/>
  <sheetViews>
    <sheetView view="pageBreakPreview" zoomScale="110" zoomScaleNormal="100" zoomScaleSheetLayoutView="110" workbookViewId="0">
      <selection activeCell="D7" sqref="D7:E7"/>
    </sheetView>
  </sheetViews>
  <sheetFormatPr defaultRowHeight="15" x14ac:dyDescent="0.25"/>
  <cols>
    <col min="2" max="2" width="5.7109375" customWidth="1"/>
    <col min="3" max="3" width="40.7109375" customWidth="1"/>
    <col min="4" max="12" width="8.7109375" customWidth="1"/>
  </cols>
  <sheetData>
    <row r="2" spans="2:12" x14ac:dyDescent="0.25">
      <c r="B2" s="354" t="s">
        <v>102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2:12" x14ac:dyDescent="0.25">
      <c r="B3" s="354" t="s">
        <v>103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12" x14ac:dyDescent="0.25">
      <c r="B4" s="354" t="s">
        <v>108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2:12" ht="30" customHeight="1" x14ac:dyDescent="0.25">
      <c r="B5" s="356" t="s">
        <v>85</v>
      </c>
      <c r="C5" s="356"/>
      <c r="D5" s="355" t="s">
        <v>86</v>
      </c>
      <c r="E5" s="355"/>
      <c r="F5" s="355"/>
      <c r="G5" s="355" t="s">
        <v>88</v>
      </c>
      <c r="H5" s="355"/>
      <c r="I5" s="355"/>
      <c r="J5" s="355" t="s">
        <v>89</v>
      </c>
      <c r="K5" s="355"/>
      <c r="L5" s="355"/>
    </row>
    <row r="6" spans="2:12" ht="30" customHeight="1" x14ac:dyDescent="0.25">
      <c r="B6" s="356"/>
      <c r="C6" s="356"/>
      <c r="D6" s="5" t="s">
        <v>78</v>
      </c>
      <c r="E6" s="5" t="s">
        <v>79</v>
      </c>
      <c r="F6" s="2" t="s">
        <v>87</v>
      </c>
      <c r="G6" s="5" t="s">
        <v>78</v>
      </c>
      <c r="H6" s="5" t="s">
        <v>79</v>
      </c>
      <c r="I6" s="2" t="s">
        <v>87</v>
      </c>
      <c r="J6" s="5" t="s">
        <v>78</v>
      </c>
      <c r="K6" s="5" t="s">
        <v>79</v>
      </c>
      <c r="L6" s="2" t="s">
        <v>87</v>
      </c>
    </row>
    <row r="7" spans="2:12" x14ac:dyDescent="0.25">
      <c r="B7" s="353" t="s">
        <v>30</v>
      </c>
      <c r="C7" t="s">
        <v>90</v>
      </c>
      <c r="D7">
        <v>821</v>
      </c>
      <c r="E7">
        <v>25</v>
      </c>
      <c r="F7">
        <v>0</v>
      </c>
      <c r="G7">
        <v>4275.1899999999996</v>
      </c>
      <c r="H7">
        <v>344.7</v>
      </c>
      <c r="I7">
        <v>0</v>
      </c>
      <c r="J7">
        <v>448.49900000000002</v>
      </c>
      <c r="K7">
        <v>11.651999999999999</v>
      </c>
      <c r="L7">
        <v>0</v>
      </c>
    </row>
    <row r="8" spans="2:12" x14ac:dyDescent="0.25">
      <c r="B8" s="353"/>
      <c r="C8" t="s">
        <v>91</v>
      </c>
    </row>
    <row r="9" spans="2:12" x14ac:dyDescent="0.25">
      <c r="B9" s="353"/>
      <c r="C9" t="s">
        <v>92</v>
      </c>
      <c r="D9">
        <v>768</v>
      </c>
      <c r="E9">
        <v>25</v>
      </c>
      <c r="F9">
        <v>0</v>
      </c>
      <c r="G9">
        <v>3913.2</v>
      </c>
      <c r="H9">
        <v>344.7</v>
      </c>
      <c r="I9">
        <v>0</v>
      </c>
      <c r="J9">
        <v>358</v>
      </c>
      <c r="K9">
        <v>11.651999999999999</v>
      </c>
      <c r="L9">
        <v>0</v>
      </c>
    </row>
    <row r="10" spans="2:12" x14ac:dyDescent="0.25">
      <c r="B10" s="353" t="s">
        <v>31</v>
      </c>
      <c r="C10" t="s">
        <v>93</v>
      </c>
      <c r="D10">
        <v>12</v>
      </c>
      <c r="E10">
        <v>19</v>
      </c>
      <c r="F10">
        <v>0</v>
      </c>
      <c r="G10">
        <v>666.1</v>
      </c>
      <c r="H10">
        <v>1234.8</v>
      </c>
      <c r="I10">
        <v>0</v>
      </c>
      <c r="J10">
        <v>151.31700000000001</v>
      </c>
      <c r="K10">
        <v>306.09399999999999</v>
      </c>
      <c r="L10">
        <v>0</v>
      </c>
    </row>
    <row r="11" spans="2:12" x14ac:dyDescent="0.25">
      <c r="B11" s="353"/>
      <c r="C11" t="s">
        <v>91</v>
      </c>
    </row>
    <row r="12" spans="2:12" x14ac:dyDescent="0.25">
      <c r="B12" s="353"/>
      <c r="C12" t="s">
        <v>94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2:12" x14ac:dyDescent="0.25">
      <c r="B13" s="353" t="s">
        <v>32</v>
      </c>
      <c r="C13" t="s">
        <v>95</v>
      </c>
      <c r="D13">
        <v>1</v>
      </c>
      <c r="E13">
        <v>20</v>
      </c>
      <c r="F13">
        <v>0</v>
      </c>
      <c r="G13">
        <v>155</v>
      </c>
      <c r="H13">
        <v>5618</v>
      </c>
      <c r="I13">
        <v>0</v>
      </c>
      <c r="J13">
        <v>2.056</v>
      </c>
      <c r="K13">
        <v>75.346000000000004</v>
      </c>
      <c r="L13">
        <v>0</v>
      </c>
    </row>
    <row r="14" spans="2:12" x14ac:dyDescent="0.25">
      <c r="B14" s="353"/>
      <c r="C14" t="s">
        <v>91</v>
      </c>
    </row>
    <row r="15" spans="2:12" x14ac:dyDescent="0.25">
      <c r="B15" s="353"/>
      <c r="C15" t="s">
        <v>96</v>
      </c>
      <c r="F15">
        <v>0</v>
      </c>
      <c r="I15">
        <v>0</v>
      </c>
      <c r="L15">
        <v>0</v>
      </c>
    </row>
    <row r="16" spans="2:12" x14ac:dyDescent="0.25">
      <c r="B16" s="353" t="s">
        <v>33</v>
      </c>
      <c r="C16" t="s">
        <v>97</v>
      </c>
      <c r="D16">
        <v>0</v>
      </c>
      <c r="E16">
        <v>4</v>
      </c>
      <c r="F16">
        <v>0</v>
      </c>
      <c r="G16">
        <v>0</v>
      </c>
      <c r="H16">
        <v>10500</v>
      </c>
      <c r="I16">
        <v>0</v>
      </c>
      <c r="J16">
        <v>0</v>
      </c>
      <c r="K16">
        <v>127.545</v>
      </c>
      <c r="L16">
        <v>0</v>
      </c>
    </row>
    <row r="17" spans="2:12" x14ac:dyDescent="0.25">
      <c r="B17" s="353"/>
      <c r="C17" t="s">
        <v>91</v>
      </c>
    </row>
    <row r="18" spans="2:12" x14ac:dyDescent="0.25">
      <c r="B18" s="353"/>
      <c r="C18" t="s">
        <v>96</v>
      </c>
      <c r="D18">
        <v>0</v>
      </c>
      <c r="F18">
        <v>0</v>
      </c>
      <c r="I18">
        <v>0</v>
      </c>
      <c r="L18">
        <v>0</v>
      </c>
    </row>
    <row r="19" spans="2:12" x14ac:dyDescent="0.25">
      <c r="B19" s="353" t="s">
        <v>34</v>
      </c>
      <c r="C19" t="s">
        <v>98</v>
      </c>
      <c r="D19">
        <v>0</v>
      </c>
      <c r="F19">
        <v>0</v>
      </c>
      <c r="I19">
        <v>0</v>
      </c>
      <c r="L19">
        <v>0</v>
      </c>
    </row>
    <row r="20" spans="2:12" x14ac:dyDescent="0.25">
      <c r="B20" s="353"/>
      <c r="C20" t="s">
        <v>91</v>
      </c>
    </row>
    <row r="21" spans="2:12" x14ac:dyDescent="0.25">
      <c r="B21" s="353"/>
      <c r="C21" t="s">
        <v>96</v>
      </c>
      <c r="D21">
        <v>0</v>
      </c>
      <c r="F21">
        <v>0</v>
      </c>
      <c r="I21">
        <v>0</v>
      </c>
      <c r="L21">
        <v>0</v>
      </c>
    </row>
    <row r="22" spans="2:12" x14ac:dyDescent="0.25">
      <c r="B22" s="4" t="s">
        <v>35</v>
      </c>
      <c r="C22" t="s">
        <v>99</v>
      </c>
      <c r="D22">
        <v>0</v>
      </c>
      <c r="F22">
        <v>0</v>
      </c>
      <c r="I22">
        <v>0</v>
      </c>
      <c r="L22">
        <v>0</v>
      </c>
    </row>
    <row r="24" spans="2:12" x14ac:dyDescent="0.25">
      <c r="B24" t="s">
        <v>100</v>
      </c>
    </row>
    <row r="25" spans="2:12" ht="93" customHeight="1" x14ac:dyDescent="0.25">
      <c r="B25" s="348" t="s">
        <v>101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</row>
  </sheetData>
  <mergeCells count="13">
    <mergeCell ref="B13:B15"/>
    <mergeCell ref="B16:B18"/>
    <mergeCell ref="B19:B21"/>
    <mergeCell ref="B25:L25"/>
    <mergeCell ref="B2:L2"/>
    <mergeCell ref="B3:L3"/>
    <mergeCell ref="B4:L4"/>
    <mergeCell ref="D5:F5"/>
    <mergeCell ref="G5:I5"/>
    <mergeCell ref="J5:L5"/>
    <mergeCell ref="B5:C6"/>
    <mergeCell ref="B7:B9"/>
    <mergeCell ref="B10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Normal="100" zoomScaleSheetLayoutView="100" workbookViewId="0">
      <selection activeCell="X25" sqref="X25"/>
    </sheetView>
  </sheetViews>
  <sheetFormatPr defaultRowHeight="15" x14ac:dyDescent="0.25"/>
  <cols>
    <col min="2" max="2" width="5.7109375" customWidth="1"/>
    <col min="3" max="3" width="40.7109375" customWidth="1"/>
  </cols>
  <sheetData>
    <row r="2" spans="2:9" x14ac:dyDescent="0.25">
      <c r="B2" s="354" t="s">
        <v>102</v>
      </c>
      <c r="C2" s="354"/>
      <c r="D2" s="354"/>
      <c r="E2" s="354"/>
      <c r="F2" s="354"/>
      <c r="G2" s="354"/>
      <c r="H2" s="354"/>
      <c r="I2" s="354"/>
    </row>
    <row r="3" spans="2:9" x14ac:dyDescent="0.25">
      <c r="B3" s="354" t="s">
        <v>106</v>
      </c>
      <c r="C3" s="354"/>
      <c r="D3" s="354"/>
      <c r="E3" s="354"/>
      <c r="F3" s="354"/>
      <c r="G3" s="354"/>
      <c r="H3" s="354"/>
      <c r="I3" s="354"/>
    </row>
    <row r="4" spans="2:9" x14ac:dyDescent="0.25">
      <c r="B4" s="354" t="s">
        <v>107</v>
      </c>
      <c r="C4" s="354"/>
      <c r="D4" s="354"/>
      <c r="E4" s="354"/>
      <c r="F4" s="354"/>
      <c r="G4" s="354"/>
      <c r="H4" s="354"/>
      <c r="I4" s="354"/>
    </row>
    <row r="5" spans="2:9" ht="29.25" customHeight="1" x14ac:dyDescent="0.25">
      <c r="B5" s="356" t="s">
        <v>85</v>
      </c>
      <c r="C5" s="356"/>
      <c r="D5" s="355" t="s">
        <v>104</v>
      </c>
      <c r="E5" s="355"/>
      <c r="F5" s="355"/>
      <c r="G5" s="355" t="s">
        <v>88</v>
      </c>
      <c r="H5" s="355"/>
      <c r="I5" s="355"/>
    </row>
    <row r="6" spans="2:9" ht="30" x14ac:dyDescent="0.25">
      <c r="D6" s="5" t="s">
        <v>78</v>
      </c>
      <c r="E6" s="5" t="s">
        <v>79</v>
      </c>
      <c r="F6" s="2" t="s">
        <v>87</v>
      </c>
      <c r="G6" s="5" t="s">
        <v>78</v>
      </c>
      <c r="H6" s="5" t="s">
        <v>79</v>
      </c>
      <c r="I6" s="2" t="s">
        <v>87</v>
      </c>
    </row>
    <row r="7" spans="2:9" x14ac:dyDescent="0.25">
      <c r="B7" s="353" t="s">
        <v>30</v>
      </c>
      <c r="C7" t="s">
        <v>90</v>
      </c>
      <c r="D7" s="9">
        <v>821</v>
      </c>
      <c r="E7" s="9">
        <v>25</v>
      </c>
      <c r="F7" s="9">
        <v>0</v>
      </c>
      <c r="G7" s="9">
        <v>4275.1899999999996</v>
      </c>
      <c r="H7" s="9">
        <v>344.7</v>
      </c>
      <c r="I7" s="9">
        <v>0</v>
      </c>
    </row>
    <row r="8" spans="2:9" x14ac:dyDescent="0.25">
      <c r="B8" s="353"/>
      <c r="C8" t="s">
        <v>91</v>
      </c>
      <c r="D8" s="9"/>
      <c r="E8" s="9"/>
      <c r="F8" s="9"/>
      <c r="G8" s="9"/>
      <c r="H8" s="9"/>
      <c r="I8" s="9"/>
    </row>
    <row r="9" spans="2:9" x14ac:dyDescent="0.25">
      <c r="B9" s="353"/>
      <c r="C9" t="s">
        <v>92</v>
      </c>
      <c r="D9" s="9">
        <v>768</v>
      </c>
      <c r="E9" s="9">
        <v>25</v>
      </c>
      <c r="F9" s="9">
        <v>0</v>
      </c>
      <c r="G9" s="9">
        <v>3913.2</v>
      </c>
      <c r="H9" s="9">
        <v>344.7</v>
      </c>
      <c r="I9" s="9">
        <v>0</v>
      </c>
    </row>
    <row r="10" spans="2:9" x14ac:dyDescent="0.25">
      <c r="B10" s="353" t="s">
        <v>31</v>
      </c>
      <c r="C10" t="s">
        <v>93</v>
      </c>
      <c r="D10" s="9">
        <v>12</v>
      </c>
      <c r="E10" s="9">
        <v>19</v>
      </c>
      <c r="F10" s="9">
        <v>0</v>
      </c>
      <c r="G10" s="9">
        <v>666.1</v>
      </c>
      <c r="H10" s="9">
        <v>1234.8</v>
      </c>
      <c r="I10" s="9">
        <v>0</v>
      </c>
    </row>
    <row r="11" spans="2:9" x14ac:dyDescent="0.25">
      <c r="B11" s="353"/>
      <c r="C11" t="s">
        <v>91</v>
      </c>
      <c r="D11" s="9"/>
      <c r="E11" s="9"/>
      <c r="F11" s="9"/>
      <c r="G11" s="9"/>
      <c r="H11" s="9"/>
      <c r="I11" s="9"/>
    </row>
    <row r="12" spans="2:9" x14ac:dyDescent="0.25">
      <c r="B12" s="353"/>
      <c r="C12" t="s">
        <v>94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2:9" x14ac:dyDescent="0.25">
      <c r="B13" s="353" t="s">
        <v>32</v>
      </c>
      <c r="C13" t="s">
        <v>95</v>
      </c>
      <c r="D13" s="9">
        <v>1</v>
      </c>
      <c r="E13" s="9">
        <v>20</v>
      </c>
      <c r="F13" s="9">
        <v>0</v>
      </c>
      <c r="G13" s="9">
        <v>155</v>
      </c>
      <c r="H13" s="9">
        <v>5618</v>
      </c>
      <c r="I13" s="9">
        <v>0</v>
      </c>
    </row>
    <row r="14" spans="2:9" x14ac:dyDescent="0.25">
      <c r="B14" s="353"/>
      <c r="C14" t="s">
        <v>91</v>
      </c>
      <c r="D14" s="9"/>
      <c r="E14" s="9"/>
      <c r="F14" s="9"/>
      <c r="G14" s="9"/>
      <c r="H14" s="9"/>
      <c r="I14" s="9"/>
    </row>
    <row r="15" spans="2:9" x14ac:dyDescent="0.25">
      <c r="B15" s="353"/>
      <c r="C15" t="s">
        <v>96</v>
      </c>
      <c r="D15" s="9"/>
      <c r="E15" s="9"/>
      <c r="F15" s="9"/>
      <c r="G15" s="9"/>
      <c r="H15" s="9"/>
      <c r="I15" s="9"/>
    </row>
    <row r="16" spans="2:9" x14ac:dyDescent="0.25">
      <c r="B16" s="353" t="s">
        <v>33</v>
      </c>
      <c r="C16" t="s">
        <v>97</v>
      </c>
      <c r="D16" s="9">
        <v>0</v>
      </c>
      <c r="E16" s="9">
        <v>56</v>
      </c>
      <c r="F16" s="9">
        <v>0</v>
      </c>
      <c r="G16" s="9">
        <v>0</v>
      </c>
      <c r="H16" s="9">
        <v>8.01</v>
      </c>
      <c r="I16" s="9">
        <v>0</v>
      </c>
    </row>
    <row r="17" spans="2:9" x14ac:dyDescent="0.25">
      <c r="B17" s="353"/>
      <c r="C17" t="s">
        <v>91</v>
      </c>
      <c r="D17" s="9"/>
      <c r="E17" s="9"/>
      <c r="F17" s="9"/>
      <c r="G17" s="9"/>
      <c r="H17" s="9"/>
      <c r="I17" s="9"/>
    </row>
    <row r="18" spans="2:9" x14ac:dyDescent="0.25">
      <c r="B18" s="353"/>
      <c r="C18" t="s">
        <v>96</v>
      </c>
      <c r="D18" s="9">
        <v>0</v>
      </c>
      <c r="E18" s="9"/>
      <c r="F18" s="9">
        <v>0</v>
      </c>
      <c r="G18" s="9"/>
      <c r="H18" s="9"/>
      <c r="I18" s="9">
        <v>0</v>
      </c>
    </row>
    <row r="19" spans="2:9" x14ac:dyDescent="0.25">
      <c r="B19" s="353" t="s">
        <v>34</v>
      </c>
      <c r="C19" t="s">
        <v>98</v>
      </c>
      <c r="D19" s="9">
        <v>0</v>
      </c>
      <c r="E19" s="9"/>
      <c r="F19" s="9">
        <v>0</v>
      </c>
      <c r="G19" s="9"/>
      <c r="H19" s="9"/>
      <c r="I19" s="9">
        <v>0</v>
      </c>
    </row>
    <row r="20" spans="2:9" x14ac:dyDescent="0.25">
      <c r="B20" s="353"/>
      <c r="C20" t="s">
        <v>91</v>
      </c>
      <c r="D20" s="9"/>
      <c r="E20" s="9"/>
      <c r="F20" s="9"/>
      <c r="G20" s="9"/>
      <c r="H20" s="9"/>
      <c r="I20" s="9"/>
    </row>
    <row r="21" spans="2:9" x14ac:dyDescent="0.25">
      <c r="B21" s="353"/>
      <c r="C21" t="s">
        <v>96</v>
      </c>
      <c r="D21" s="9">
        <v>0</v>
      </c>
      <c r="E21" s="9"/>
      <c r="F21" s="9">
        <v>0</v>
      </c>
      <c r="G21" s="9"/>
      <c r="H21" s="9"/>
      <c r="I21" s="9">
        <v>0</v>
      </c>
    </row>
    <row r="22" spans="2:9" x14ac:dyDescent="0.25">
      <c r="B22" s="4" t="s">
        <v>35</v>
      </c>
      <c r="C22" t="s">
        <v>99</v>
      </c>
      <c r="D22" s="9">
        <v>0</v>
      </c>
      <c r="E22" s="9"/>
      <c r="F22" s="9">
        <v>0</v>
      </c>
      <c r="G22" s="9"/>
      <c r="H22" s="9"/>
      <c r="I22" s="9">
        <v>0</v>
      </c>
    </row>
    <row r="23" spans="2:9" x14ac:dyDescent="0.25">
      <c r="D23" s="9"/>
      <c r="E23" s="9"/>
      <c r="F23" s="9"/>
      <c r="G23" s="9"/>
      <c r="H23" s="9"/>
      <c r="I23" s="9"/>
    </row>
    <row r="24" spans="2:9" ht="28.5" customHeight="1" x14ac:dyDescent="0.25">
      <c r="B24" s="357" t="s">
        <v>100</v>
      </c>
      <c r="C24" s="357"/>
      <c r="D24" s="357"/>
      <c r="E24" s="357"/>
      <c r="F24" s="357"/>
      <c r="G24" s="357"/>
      <c r="H24" s="357"/>
      <c r="I24" s="357"/>
    </row>
    <row r="25" spans="2:9" ht="123" customHeight="1" x14ac:dyDescent="0.25">
      <c r="B25" s="357" t="s">
        <v>105</v>
      </c>
      <c r="C25" s="357"/>
      <c r="D25" s="357"/>
      <c r="E25" s="357"/>
      <c r="F25" s="357"/>
      <c r="G25" s="357"/>
      <c r="H25" s="357"/>
      <c r="I25" s="357"/>
    </row>
  </sheetData>
  <mergeCells count="13">
    <mergeCell ref="B19:B21"/>
    <mergeCell ref="B24:I24"/>
    <mergeCell ref="B25:I25"/>
    <mergeCell ref="B5:C5"/>
    <mergeCell ref="B2:I2"/>
    <mergeCell ref="B3:I3"/>
    <mergeCell ref="B4:I4"/>
    <mergeCell ref="D5:F5"/>
    <mergeCell ref="G5:I5"/>
    <mergeCell ref="B7:B9"/>
    <mergeCell ref="B10:B12"/>
    <mergeCell ref="B13:B15"/>
    <mergeCell ref="B16:B1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="110" zoomScaleNormal="100" zoomScaleSheetLayoutView="110" workbookViewId="0">
      <selection activeCell="K11" sqref="K11"/>
    </sheetView>
  </sheetViews>
  <sheetFormatPr defaultRowHeight="15" x14ac:dyDescent="0.25"/>
  <cols>
    <col min="1" max="1" width="9.85546875" customWidth="1"/>
    <col min="2" max="2" width="33.28515625" bestFit="1" customWidth="1"/>
    <col min="5" max="5" width="8.7109375" bestFit="1" customWidth="1"/>
    <col min="6" max="7" width="9.28515625" bestFit="1" customWidth="1"/>
    <col min="8" max="8" width="9.42578125" bestFit="1" customWidth="1"/>
  </cols>
  <sheetData>
    <row r="1" spans="1:8" ht="15.75" x14ac:dyDescent="0.25">
      <c r="A1" s="301" t="s">
        <v>102</v>
      </c>
      <c r="B1" s="301"/>
      <c r="C1" s="301"/>
      <c r="D1" s="301"/>
      <c r="E1" s="301"/>
      <c r="F1" s="301"/>
      <c r="G1" s="301"/>
      <c r="H1" s="301"/>
    </row>
    <row r="2" spans="1:8" ht="15.75" customHeight="1" x14ac:dyDescent="0.25">
      <c r="A2" s="302" t="s">
        <v>148</v>
      </c>
      <c r="B2" s="301"/>
      <c r="C2" s="301"/>
      <c r="D2" s="301"/>
      <c r="E2" s="301"/>
      <c r="F2" s="301"/>
      <c r="G2" s="301"/>
      <c r="H2" s="301"/>
    </row>
    <row r="3" spans="1:8" ht="16.5" thickBot="1" x14ac:dyDescent="0.3">
      <c r="A3" s="358" t="s">
        <v>158</v>
      </c>
      <c r="B3" s="358"/>
      <c r="C3" s="358"/>
      <c r="D3" s="358"/>
      <c r="E3" s="358"/>
      <c r="F3" s="358"/>
      <c r="G3" s="358"/>
      <c r="H3" s="358"/>
    </row>
    <row r="4" spans="1:8" ht="38.25" customHeight="1" x14ac:dyDescent="0.25">
      <c r="A4" s="304"/>
      <c r="B4" s="350" t="s">
        <v>85</v>
      </c>
      <c r="C4" s="309" t="s">
        <v>149</v>
      </c>
      <c r="D4" s="352"/>
      <c r="E4" s="310"/>
      <c r="F4" s="313" t="s">
        <v>150</v>
      </c>
      <c r="G4" s="352"/>
      <c r="H4" s="310"/>
    </row>
    <row r="5" spans="1:8" ht="32.25" customHeight="1" thickBot="1" x14ac:dyDescent="0.3">
      <c r="A5" s="306"/>
      <c r="B5" s="351"/>
      <c r="C5" s="144" t="s">
        <v>78</v>
      </c>
      <c r="D5" s="140" t="s">
        <v>79</v>
      </c>
      <c r="E5" s="141" t="s">
        <v>151</v>
      </c>
      <c r="F5" s="139" t="s">
        <v>78</v>
      </c>
      <c r="G5" s="140" t="s">
        <v>79</v>
      </c>
      <c r="H5" s="141" t="s">
        <v>152</v>
      </c>
    </row>
    <row r="6" spans="1:8" ht="15.75" x14ac:dyDescent="0.25">
      <c r="A6" s="359" t="s">
        <v>30</v>
      </c>
      <c r="B6" s="145" t="s">
        <v>90</v>
      </c>
      <c r="C6" s="275">
        <v>735</v>
      </c>
      <c r="D6" s="276">
        <v>26</v>
      </c>
      <c r="E6" s="277">
        <v>0</v>
      </c>
      <c r="F6" s="278">
        <v>3902.2</v>
      </c>
      <c r="G6" s="279">
        <v>276</v>
      </c>
      <c r="H6" s="280">
        <v>0</v>
      </c>
    </row>
    <row r="7" spans="1:8" ht="15.75" x14ac:dyDescent="0.25">
      <c r="A7" s="360"/>
      <c r="B7" s="143" t="s">
        <v>91</v>
      </c>
      <c r="C7" s="281"/>
      <c r="D7" s="282"/>
      <c r="E7" s="283"/>
      <c r="F7" s="284"/>
      <c r="G7" s="285"/>
      <c r="H7" s="286"/>
    </row>
    <row r="8" spans="1:8" ht="16.5" thickBot="1" x14ac:dyDescent="0.3">
      <c r="A8" s="361"/>
      <c r="B8" s="146" t="s">
        <v>92</v>
      </c>
      <c r="C8" s="287">
        <v>607</v>
      </c>
      <c r="D8" s="288">
        <v>20</v>
      </c>
      <c r="E8" s="289">
        <v>0</v>
      </c>
      <c r="F8" s="290">
        <v>3207.41</v>
      </c>
      <c r="G8" s="291">
        <v>215</v>
      </c>
      <c r="H8" s="292">
        <v>0</v>
      </c>
    </row>
    <row r="9" spans="1:8" ht="15.75" x14ac:dyDescent="0.25">
      <c r="A9" s="359" t="s">
        <v>31</v>
      </c>
      <c r="B9" s="145" t="s">
        <v>93</v>
      </c>
      <c r="C9" s="275">
        <v>14</v>
      </c>
      <c r="D9" s="276">
        <v>31</v>
      </c>
      <c r="E9" s="277">
        <v>0</v>
      </c>
      <c r="F9" s="278">
        <v>703</v>
      </c>
      <c r="G9" s="279">
        <v>2257</v>
      </c>
      <c r="H9" s="280">
        <v>0</v>
      </c>
    </row>
    <row r="10" spans="1:8" ht="15.75" x14ac:dyDescent="0.25">
      <c r="A10" s="360"/>
      <c r="B10" s="143" t="s">
        <v>91</v>
      </c>
      <c r="C10" s="281"/>
      <c r="D10" s="282"/>
      <c r="E10" s="283"/>
      <c r="F10" s="284"/>
      <c r="G10" s="285"/>
      <c r="H10" s="286"/>
    </row>
    <row r="11" spans="1:8" ht="16.5" thickBot="1" x14ac:dyDescent="0.3">
      <c r="A11" s="362"/>
      <c r="B11" s="147" t="s">
        <v>94</v>
      </c>
      <c r="C11" s="287">
        <v>2</v>
      </c>
      <c r="D11" s="288">
        <v>0</v>
      </c>
      <c r="E11" s="289">
        <v>0</v>
      </c>
      <c r="F11" s="290">
        <v>80</v>
      </c>
      <c r="G11" s="291">
        <v>0</v>
      </c>
      <c r="H11" s="292">
        <v>0</v>
      </c>
    </row>
    <row r="12" spans="1:8" ht="15.75" x14ac:dyDescent="0.25">
      <c r="A12" s="359" t="s">
        <v>32</v>
      </c>
      <c r="B12" s="145" t="s">
        <v>95</v>
      </c>
      <c r="C12" s="275">
        <v>0</v>
      </c>
      <c r="D12" s="276">
        <v>6</v>
      </c>
      <c r="E12" s="277">
        <v>0</v>
      </c>
      <c r="F12" s="278">
        <v>0</v>
      </c>
      <c r="G12" s="279">
        <v>2114</v>
      </c>
      <c r="H12" s="280">
        <v>0</v>
      </c>
    </row>
    <row r="13" spans="1:8" ht="15.75" x14ac:dyDescent="0.25">
      <c r="A13" s="360"/>
      <c r="B13" s="143" t="s">
        <v>91</v>
      </c>
      <c r="C13" s="281"/>
      <c r="D13" s="282"/>
      <c r="E13" s="283"/>
      <c r="F13" s="284"/>
      <c r="G13" s="285"/>
      <c r="H13" s="286"/>
    </row>
    <row r="14" spans="1:8" ht="16.5" thickBot="1" x14ac:dyDescent="0.3">
      <c r="A14" s="362"/>
      <c r="B14" s="147" t="s">
        <v>96</v>
      </c>
      <c r="C14" s="287">
        <v>0</v>
      </c>
      <c r="D14" s="288">
        <v>4</v>
      </c>
      <c r="E14" s="289">
        <v>0</v>
      </c>
      <c r="F14" s="290">
        <v>0</v>
      </c>
      <c r="G14" s="291">
        <v>2072</v>
      </c>
      <c r="H14" s="292">
        <v>0</v>
      </c>
    </row>
    <row r="15" spans="1:8" ht="15.75" x14ac:dyDescent="0.25">
      <c r="A15" s="359" t="s">
        <v>33</v>
      </c>
      <c r="B15" s="145" t="s">
        <v>97</v>
      </c>
      <c r="C15" s="275">
        <v>0</v>
      </c>
      <c r="D15" s="276">
        <v>3</v>
      </c>
      <c r="E15" s="277">
        <v>0</v>
      </c>
      <c r="F15" s="278">
        <v>0</v>
      </c>
      <c r="G15" s="279">
        <v>2523</v>
      </c>
      <c r="H15" s="280">
        <v>0</v>
      </c>
    </row>
    <row r="16" spans="1:8" ht="15.75" x14ac:dyDescent="0.25">
      <c r="A16" s="360"/>
      <c r="B16" s="143" t="s">
        <v>91</v>
      </c>
      <c r="C16" s="281"/>
      <c r="D16" s="282"/>
      <c r="E16" s="283"/>
      <c r="F16" s="284"/>
      <c r="G16" s="285"/>
      <c r="H16" s="286"/>
    </row>
    <row r="17" spans="1:8" ht="16.5" thickBot="1" x14ac:dyDescent="0.3">
      <c r="A17" s="362"/>
      <c r="B17" s="147" t="s">
        <v>96</v>
      </c>
      <c r="C17" s="287">
        <v>0</v>
      </c>
      <c r="D17" s="288">
        <v>3</v>
      </c>
      <c r="E17" s="289"/>
      <c r="F17" s="290">
        <v>0</v>
      </c>
      <c r="G17" s="291">
        <v>2523</v>
      </c>
      <c r="H17" s="292">
        <v>0</v>
      </c>
    </row>
    <row r="18" spans="1:8" ht="15.75" x14ac:dyDescent="0.25">
      <c r="A18" s="359" t="s">
        <v>34</v>
      </c>
      <c r="B18" s="145" t="s">
        <v>98</v>
      </c>
      <c r="C18" s="275">
        <v>0</v>
      </c>
      <c r="D18" s="276">
        <v>0</v>
      </c>
      <c r="E18" s="277">
        <v>1</v>
      </c>
      <c r="F18" s="278">
        <v>0</v>
      </c>
      <c r="G18" s="279">
        <v>0</v>
      </c>
      <c r="H18" s="280">
        <v>31500</v>
      </c>
    </row>
    <row r="19" spans="1:8" ht="15.75" x14ac:dyDescent="0.25">
      <c r="A19" s="360"/>
      <c r="B19" s="143" t="s">
        <v>91</v>
      </c>
      <c r="C19" s="281"/>
      <c r="D19" s="282"/>
      <c r="E19" s="283"/>
      <c r="F19" s="284"/>
      <c r="G19" s="285"/>
      <c r="H19" s="286"/>
    </row>
    <row r="20" spans="1:8" ht="16.5" thickBot="1" x14ac:dyDescent="0.3">
      <c r="A20" s="362"/>
      <c r="B20" s="147" t="s">
        <v>96</v>
      </c>
      <c r="C20" s="287">
        <v>0</v>
      </c>
      <c r="D20" s="288">
        <v>0</v>
      </c>
      <c r="E20" s="289">
        <v>1</v>
      </c>
      <c r="F20" s="290">
        <v>0</v>
      </c>
      <c r="G20" s="291">
        <v>0</v>
      </c>
      <c r="H20" s="292">
        <v>31500</v>
      </c>
    </row>
    <row r="21" spans="1:8" ht="16.5" thickBot="1" x14ac:dyDescent="0.3">
      <c r="A21" s="142" t="s">
        <v>35</v>
      </c>
      <c r="B21" s="148" t="s">
        <v>99</v>
      </c>
      <c r="C21" s="293">
        <v>0</v>
      </c>
      <c r="D21" s="294">
        <v>0</v>
      </c>
      <c r="E21" s="295">
        <v>0</v>
      </c>
      <c r="F21" s="296">
        <v>0</v>
      </c>
      <c r="G21" s="297">
        <v>0</v>
      </c>
      <c r="H21" s="298">
        <v>0</v>
      </c>
    </row>
    <row r="22" spans="1:8" x14ac:dyDescent="0.25">
      <c r="A22" s="7"/>
      <c r="B22" s="7"/>
      <c r="C22" s="189"/>
      <c r="D22" s="189"/>
      <c r="E22" s="189"/>
      <c r="F22" s="188"/>
      <c r="G22" s="188"/>
      <c r="H22" s="188"/>
    </row>
    <row r="23" spans="1:8" ht="32.25" customHeight="1" x14ac:dyDescent="0.25">
      <c r="A23" s="325" t="s">
        <v>100</v>
      </c>
      <c r="B23" s="325"/>
      <c r="C23" s="325"/>
      <c r="D23" s="325"/>
      <c r="E23" s="325"/>
      <c r="F23" s="325"/>
      <c r="G23" s="325"/>
      <c r="H23" s="325"/>
    </row>
    <row r="24" spans="1:8" ht="136.5" customHeight="1" x14ac:dyDescent="0.25">
      <c r="A24" s="325" t="s">
        <v>105</v>
      </c>
      <c r="B24" s="325"/>
      <c r="C24" s="325"/>
      <c r="D24" s="325"/>
      <c r="E24" s="325"/>
      <c r="F24" s="325"/>
      <c r="G24" s="325"/>
      <c r="H24" s="325"/>
    </row>
  </sheetData>
  <mergeCells count="14">
    <mergeCell ref="A24:H24"/>
    <mergeCell ref="A1:H1"/>
    <mergeCell ref="A2:H2"/>
    <mergeCell ref="A3:H3"/>
    <mergeCell ref="C4:E4"/>
    <mergeCell ref="F4:H4"/>
    <mergeCell ref="A6:A8"/>
    <mergeCell ref="A9:A11"/>
    <mergeCell ref="A12:A14"/>
    <mergeCell ref="A15:A17"/>
    <mergeCell ref="A4:A5"/>
    <mergeCell ref="B4:B5"/>
    <mergeCell ref="A18:A20"/>
    <mergeCell ref="A23:H23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3" zoomScaleNormal="100" zoomScaleSheetLayoutView="100" workbookViewId="0">
      <selection activeCell="G19" sqref="G19"/>
    </sheetView>
  </sheetViews>
  <sheetFormatPr defaultRowHeight="15" x14ac:dyDescent="0.25"/>
  <cols>
    <col min="2" max="2" width="5.7109375" style="1" customWidth="1"/>
    <col min="3" max="3" width="59.7109375" customWidth="1"/>
    <col min="4" max="4" width="18" customWidth="1"/>
    <col min="5" max="5" width="15.7109375" bestFit="1" customWidth="1"/>
    <col min="6" max="6" width="14.85546875" bestFit="1" customWidth="1"/>
    <col min="7" max="7" width="26.42578125" customWidth="1"/>
  </cols>
  <sheetData>
    <row r="2" spans="2:6" ht="15.75" x14ac:dyDescent="0.25">
      <c r="C2" s="301" t="s">
        <v>9</v>
      </c>
      <c r="D2" s="301"/>
      <c r="E2" s="301"/>
      <c r="F2" s="301"/>
    </row>
    <row r="3" spans="2:6" ht="15.75" x14ac:dyDescent="0.25">
      <c r="C3" s="301" t="s">
        <v>10</v>
      </c>
      <c r="D3" s="301"/>
      <c r="E3" s="301"/>
      <c r="F3" s="301"/>
    </row>
    <row r="4" spans="2:6" ht="15.75" x14ac:dyDescent="0.25">
      <c r="C4" s="301" t="s">
        <v>11</v>
      </c>
      <c r="D4" s="301"/>
      <c r="E4" s="301"/>
      <c r="F4" s="301"/>
    </row>
    <row r="5" spans="2:6" ht="15.75" x14ac:dyDescent="0.25">
      <c r="C5" s="301" t="s">
        <v>109</v>
      </c>
      <c r="D5" s="301"/>
      <c r="E5" s="301"/>
      <c r="F5" s="301"/>
    </row>
    <row r="6" spans="2:6" ht="15.75" x14ac:dyDescent="0.25">
      <c r="C6" s="301" t="s">
        <v>117</v>
      </c>
      <c r="D6" s="301"/>
      <c r="E6" s="301"/>
      <c r="F6" s="301"/>
    </row>
    <row r="7" spans="2:6" ht="15.75" x14ac:dyDescent="0.25">
      <c r="C7" s="301" t="s">
        <v>156</v>
      </c>
      <c r="D7" s="301"/>
      <c r="E7" s="301"/>
      <c r="F7" s="301"/>
    </row>
    <row r="8" spans="2:6" ht="15.75" thickBot="1" x14ac:dyDescent="0.3"/>
    <row r="9" spans="2:6" ht="35.25" customHeight="1" x14ac:dyDescent="0.25">
      <c r="B9" s="309" t="s">
        <v>4</v>
      </c>
      <c r="C9" s="310"/>
      <c r="D9" s="307" t="s">
        <v>5</v>
      </c>
      <c r="E9" s="313" t="s">
        <v>6</v>
      </c>
      <c r="F9" s="310"/>
    </row>
    <row r="10" spans="2:6" ht="32.25" thickBot="1" x14ac:dyDescent="0.3">
      <c r="B10" s="311"/>
      <c r="C10" s="312"/>
      <c r="D10" s="308"/>
      <c r="E10" s="12" t="s">
        <v>114</v>
      </c>
      <c r="F10" s="13" t="s">
        <v>115</v>
      </c>
    </row>
    <row r="11" spans="2:6" ht="180" customHeight="1" thickBot="1" x14ac:dyDescent="0.3">
      <c r="B11" s="16" t="s">
        <v>3</v>
      </c>
      <c r="C11" s="20" t="s">
        <v>2</v>
      </c>
      <c r="D11" s="18" t="s">
        <v>12</v>
      </c>
      <c r="E11" s="161">
        <f>E12+E13+E14+E15</f>
        <v>1195.8218767992125</v>
      </c>
      <c r="F11" s="162"/>
    </row>
    <row r="12" spans="2:6" ht="48" thickBot="1" x14ac:dyDescent="0.3">
      <c r="B12" s="16" t="s">
        <v>14</v>
      </c>
      <c r="C12" s="20" t="s">
        <v>13</v>
      </c>
      <c r="D12" s="18" t="s">
        <v>12</v>
      </c>
      <c r="E12" s="163">
        <v>286.53197875935905</v>
      </c>
      <c r="F12" s="164"/>
    </row>
    <row r="13" spans="2:6" ht="48" thickBot="1" x14ac:dyDescent="0.3">
      <c r="B13" s="16" t="s">
        <v>15</v>
      </c>
      <c r="C13" s="20" t="s">
        <v>18</v>
      </c>
      <c r="D13" s="18" t="s">
        <v>12</v>
      </c>
      <c r="E13" s="163">
        <v>210.4404700643824</v>
      </c>
      <c r="F13" s="164"/>
    </row>
    <row r="14" spans="2:6" ht="79.5" thickBot="1" x14ac:dyDescent="0.3">
      <c r="B14" s="16" t="s">
        <v>16</v>
      </c>
      <c r="C14" s="20" t="s">
        <v>20</v>
      </c>
      <c r="D14" s="18" t="s">
        <v>12</v>
      </c>
      <c r="E14" s="163">
        <f>'[1]С1 до 15'!$P$36</f>
        <v>0</v>
      </c>
      <c r="F14" s="164"/>
    </row>
    <row r="15" spans="2:6" ht="95.25" thickBot="1" x14ac:dyDescent="0.3">
      <c r="B15" s="17" t="s">
        <v>17</v>
      </c>
      <c r="C15" s="21" t="s">
        <v>21</v>
      </c>
      <c r="D15" s="19" t="s">
        <v>12</v>
      </c>
      <c r="E15" s="165">
        <v>698.84942797547114</v>
      </c>
      <c r="F15" s="166"/>
    </row>
    <row r="16" spans="2:6" ht="126" x14ac:dyDescent="0.25">
      <c r="B16" s="304" t="s">
        <v>22</v>
      </c>
      <c r="C16" s="26" t="s">
        <v>23</v>
      </c>
      <c r="D16" s="24" t="s">
        <v>19</v>
      </c>
      <c r="E16" s="167"/>
      <c r="F16" s="168"/>
    </row>
    <row r="17" spans="2:6" ht="15.75" x14ac:dyDescent="0.25">
      <c r="B17" s="305"/>
      <c r="C17" s="25" t="s">
        <v>112</v>
      </c>
      <c r="D17" s="27" t="str">
        <f>D16</f>
        <v>рублей/км</v>
      </c>
      <c r="E17" s="169">
        <v>75770.238527552588</v>
      </c>
      <c r="F17" s="170"/>
    </row>
    <row r="18" spans="2:6" ht="16.5" thickBot="1" x14ac:dyDescent="0.3">
      <c r="B18" s="306"/>
      <c r="C18" s="30" t="s">
        <v>113</v>
      </c>
      <c r="D18" s="28" t="str">
        <f>D17</f>
        <v>рублей/км</v>
      </c>
      <c r="E18" s="171" t="s">
        <v>116</v>
      </c>
      <c r="F18" s="172"/>
    </row>
    <row r="19" spans="2:6" ht="126" x14ac:dyDescent="0.25">
      <c r="B19" s="304" t="s">
        <v>25</v>
      </c>
      <c r="C19" s="26" t="s">
        <v>24</v>
      </c>
      <c r="D19" s="24" t="s">
        <v>19</v>
      </c>
      <c r="E19" s="167"/>
      <c r="F19" s="168"/>
    </row>
    <row r="20" spans="2:6" ht="15.75" x14ac:dyDescent="0.25">
      <c r="B20" s="305"/>
      <c r="C20" s="25" t="s">
        <v>112</v>
      </c>
      <c r="D20" s="27" t="str">
        <f>D19</f>
        <v>рублей/км</v>
      </c>
      <c r="E20" s="173" t="s">
        <v>116</v>
      </c>
      <c r="F20" s="174"/>
    </row>
    <row r="21" spans="2:6" ht="16.5" thickBot="1" x14ac:dyDescent="0.3">
      <c r="B21" s="306"/>
      <c r="C21" s="30" t="s">
        <v>113</v>
      </c>
      <c r="D21" s="28" t="str">
        <f>D20</f>
        <v>рублей/км</v>
      </c>
      <c r="E21" s="175" t="s">
        <v>116</v>
      </c>
      <c r="F21" s="176"/>
    </row>
    <row r="22" spans="2:6" ht="90" x14ac:dyDescent="0.25">
      <c r="B22" s="304" t="s">
        <v>27</v>
      </c>
      <c r="C22" s="31" t="s">
        <v>26</v>
      </c>
      <c r="D22" s="29" t="s">
        <v>12</v>
      </c>
      <c r="E22" s="177"/>
      <c r="F22" s="178"/>
    </row>
    <row r="23" spans="2:6" ht="15.75" x14ac:dyDescent="0.25">
      <c r="B23" s="305"/>
      <c r="C23" s="22" t="s">
        <v>112</v>
      </c>
      <c r="D23" s="27" t="str">
        <f>D22</f>
        <v>рублей/кВт</v>
      </c>
      <c r="E23" s="173" t="s">
        <v>116</v>
      </c>
      <c r="F23" s="174"/>
    </row>
    <row r="24" spans="2:6" ht="16.5" thickBot="1" x14ac:dyDescent="0.3">
      <c r="B24" s="306"/>
      <c r="C24" s="23" t="s">
        <v>113</v>
      </c>
      <c r="D24" s="28" t="str">
        <f>D23</f>
        <v>рублей/кВт</v>
      </c>
      <c r="E24" s="175" t="s">
        <v>116</v>
      </c>
      <c r="F24" s="176"/>
    </row>
    <row r="26" spans="2:6" ht="54.75" customHeight="1" x14ac:dyDescent="0.25">
      <c r="B26" s="303" t="s">
        <v>28</v>
      </c>
      <c r="C26" s="303"/>
      <c r="D26" s="303"/>
      <c r="E26" s="303"/>
      <c r="F26" s="303"/>
    </row>
  </sheetData>
  <mergeCells count="13">
    <mergeCell ref="B26:F26"/>
    <mergeCell ref="B22:B24"/>
    <mergeCell ref="B19:B21"/>
    <mergeCell ref="B16:B18"/>
    <mergeCell ref="D9:D10"/>
    <mergeCell ref="B9:C10"/>
    <mergeCell ref="E9:F9"/>
    <mergeCell ref="C7:F7"/>
    <mergeCell ref="C2:F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9" zoomScale="80" zoomScaleNormal="100" zoomScaleSheetLayoutView="80" workbookViewId="0">
      <selection activeCell="E15" sqref="E15"/>
    </sheetView>
  </sheetViews>
  <sheetFormatPr defaultRowHeight="15" x14ac:dyDescent="0.25"/>
  <cols>
    <col min="2" max="2" width="5.7109375" style="1" customWidth="1"/>
    <col min="3" max="3" width="56.7109375" customWidth="1"/>
    <col min="4" max="4" width="18" customWidth="1"/>
    <col min="5" max="5" width="16.28515625" bestFit="1" customWidth="1"/>
    <col min="6" max="6" width="15.5703125" bestFit="1" customWidth="1"/>
  </cols>
  <sheetData>
    <row r="2" spans="2:6" ht="15.75" x14ac:dyDescent="0.25">
      <c r="C2" s="301" t="s">
        <v>9</v>
      </c>
      <c r="D2" s="301"/>
      <c r="E2" s="301"/>
      <c r="F2" s="301"/>
    </row>
    <row r="3" spans="2:6" ht="15.75" x14ac:dyDescent="0.25">
      <c r="C3" s="301" t="s">
        <v>10</v>
      </c>
      <c r="D3" s="301"/>
      <c r="E3" s="301"/>
      <c r="F3" s="301"/>
    </row>
    <row r="4" spans="2:6" ht="15.75" x14ac:dyDescent="0.25">
      <c r="C4" s="301" t="s">
        <v>11</v>
      </c>
      <c r="D4" s="301"/>
      <c r="E4" s="301"/>
      <c r="F4" s="301"/>
    </row>
    <row r="5" spans="2:6" ht="15.75" x14ac:dyDescent="0.25">
      <c r="C5" s="301" t="s">
        <v>110</v>
      </c>
      <c r="D5" s="301"/>
      <c r="E5" s="301"/>
      <c r="F5" s="301"/>
    </row>
    <row r="6" spans="2:6" ht="15.75" x14ac:dyDescent="0.25">
      <c r="C6" s="301" t="s">
        <v>117</v>
      </c>
      <c r="D6" s="301"/>
      <c r="E6" s="301"/>
      <c r="F6" s="301"/>
    </row>
    <row r="7" spans="2:6" ht="15.75" x14ac:dyDescent="0.25">
      <c r="C7" s="301" t="s">
        <v>156</v>
      </c>
      <c r="D7" s="301"/>
      <c r="E7" s="301"/>
      <c r="F7" s="301"/>
    </row>
    <row r="8" spans="2:6" ht="15.75" thickBot="1" x14ac:dyDescent="0.3"/>
    <row r="9" spans="2:6" ht="35.25" customHeight="1" x14ac:dyDescent="0.25">
      <c r="B9" s="309" t="s">
        <v>4</v>
      </c>
      <c r="C9" s="314"/>
      <c r="D9" s="307" t="s">
        <v>5</v>
      </c>
      <c r="E9" s="313" t="s">
        <v>6</v>
      </c>
      <c r="F9" s="310"/>
    </row>
    <row r="10" spans="2:6" ht="41.25" customHeight="1" thickBot="1" x14ac:dyDescent="0.3">
      <c r="B10" s="315"/>
      <c r="C10" s="316"/>
      <c r="D10" s="317"/>
      <c r="E10" s="12" t="s">
        <v>114</v>
      </c>
      <c r="F10" s="13" t="s">
        <v>115</v>
      </c>
    </row>
    <row r="11" spans="2:6" ht="178.5" customHeight="1" thickBot="1" x14ac:dyDescent="0.3">
      <c r="B11" s="16" t="s">
        <v>3</v>
      </c>
      <c r="C11" s="34" t="s">
        <v>2</v>
      </c>
      <c r="D11" s="14" t="s">
        <v>12</v>
      </c>
      <c r="E11" s="161">
        <f>E12+E13+E14+E15</f>
        <v>86.328674699929493</v>
      </c>
      <c r="F11" s="162"/>
    </row>
    <row r="12" spans="2:6" ht="50.25" customHeight="1" thickBot="1" x14ac:dyDescent="0.3">
      <c r="B12" s="16" t="s">
        <v>14</v>
      </c>
      <c r="C12" s="34" t="s">
        <v>13</v>
      </c>
      <c r="D12" s="14" t="s">
        <v>12</v>
      </c>
      <c r="E12" s="163">
        <v>37.812651268343167</v>
      </c>
      <c r="F12" s="164"/>
    </row>
    <row r="13" spans="2:6" ht="50.25" customHeight="1" thickBot="1" x14ac:dyDescent="0.3">
      <c r="B13" s="16" t="s">
        <v>15</v>
      </c>
      <c r="C13" s="34" t="s">
        <v>18</v>
      </c>
      <c r="D13" s="14" t="s">
        <v>12</v>
      </c>
      <c r="E13" s="163">
        <v>26.860230729679433</v>
      </c>
      <c r="F13" s="164"/>
    </row>
    <row r="14" spans="2:6" ht="84.75" customHeight="1" thickBot="1" x14ac:dyDescent="0.3">
      <c r="B14" s="16" t="s">
        <v>16</v>
      </c>
      <c r="C14" s="34" t="s">
        <v>20</v>
      </c>
      <c r="D14" s="14" t="s">
        <v>12</v>
      </c>
      <c r="E14" s="163">
        <f>'[1]15-150'!$P$36</f>
        <v>0</v>
      </c>
      <c r="F14" s="164"/>
    </row>
    <row r="15" spans="2:6" ht="100.5" customHeight="1" thickBot="1" x14ac:dyDescent="0.3">
      <c r="B15" s="17" t="s">
        <v>17</v>
      </c>
      <c r="C15" s="35" t="s">
        <v>21</v>
      </c>
      <c r="D15" s="15" t="s">
        <v>12</v>
      </c>
      <c r="E15" s="161">
        <v>21.655792701906893</v>
      </c>
      <c r="F15" s="164"/>
    </row>
    <row r="16" spans="2:6" ht="141.75" x14ac:dyDescent="0.25">
      <c r="B16" s="304" t="s">
        <v>22</v>
      </c>
      <c r="C16" s="36" t="s">
        <v>23</v>
      </c>
      <c r="D16" s="24" t="s">
        <v>19</v>
      </c>
      <c r="E16" s="179"/>
      <c r="F16" s="180"/>
    </row>
    <row r="17" spans="2:6" ht="15.75" x14ac:dyDescent="0.25">
      <c r="B17" s="305"/>
      <c r="C17" s="37" t="s">
        <v>112</v>
      </c>
      <c r="D17" s="27" t="str">
        <f>D16</f>
        <v>рублей/км</v>
      </c>
      <c r="E17" s="181">
        <f>'[1]расчеты ставок'!$P$12</f>
        <v>78447.01622517225</v>
      </c>
      <c r="F17" s="170"/>
    </row>
    <row r="18" spans="2:6" ht="16.5" thickBot="1" x14ac:dyDescent="0.3">
      <c r="B18" s="306"/>
      <c r="C18" s="38" t="s">
        <v>113</v>
      </c>
      <c r="D18" s="28" t="str">
        <f>D17</f>
        <v>рублей/км</v>
      </c>
      <c r="E18" s="182">
        <f>'[1]расчеты ставок'!$P$17</f>
        <v>304466.84615854168</v>
      </c>
      <c r="F18" s="172"/>
    </row>
    <row r="19" spans="2:6" ht="132" customHeight="1" x14ac:dyDescent="0.25">
      <c r="B19" s="304" t="s">
        <v>25</v>
      </c>
      <c r="C19" s="39" t="s">
        <v>24</v>
      </c>
      <c r="D19" s="24" t="s">
        <v>19</v>
      </c>
      <c r="E19" s="183"/>
      <c r="F19" s="184"/>
    </row>
    <row r="20" spans="2:6" ht="15.75" x14ac:dyDescent="0.25">
      <c r="B20" s="305"/>
      <c r="C20" s="37" t="s">
        <v>112</v>
      </c>
      <c r="D20" s="27" t="str">
        <f>D19</f>
        <v>рублей/км</v>
      </c>
      <c r="E20" s="169" t="s">
        <v>116</v>
      </c>
      <c r="F20" s="170"/>
    </row>
    <row r="21" spans="2:6" ht="16.5" thickBot="1" x14ac:dyDescent="0.3">
      <c r="B21" s="306"/>
      <c r="C21" s="38" t="s">
        <v>113</v>
      </c>
      <c r="D21" s="28" t="str">
        <f>D20</f>
        <v>рублей/км</v>
      </c>
      <c r="E21" s="169">
        <f>'[1]расчеты ставок'!$P$34</f>
        <v>387054.90196078428</v>
      </c>
      <c r="F21" s="170"/>
    </row>
    <row r="22" spans="2:6" ht="108" customHeight="1" x14ac:dyDescent="0.25">
      <c r="B22" s="304" t="s">
        <v>27</v>
      </c>
      <c r="C22" s="40" t="s">
        <v>26</v>
      </c>
      <c r="D22" s="29" t="s">
        <v>12</v>
      </c>
      <c r="E22" s="169"/>
      <c r="F22" s="170"/>
    </row>
    <row r="23" spans="2:6" ht="15.75" x14ac:dyDescent="0.25">
      <c r="B23" s="305"/>
      <c r="C23" s="41" t="s">
        <v>112</v>
      </c>
      <c r="D23" s="27" t="str">
        <f>D22</f>
        <v>рублей/кВт</v>
      </c>
      <c r="E23" s="169" t="s">
        <v>116</v>
      </c>
      <c r="F23" s="170"/>
    </row>
    <row r="24" spans="2:6" ht="16.5" thickBot="1" x14ac:dyDescent="0.3">
      <c r="B24" s="306"/>
      <c r="C24" s="38" t="s">
        <v>113</v>
      </c>
      <c r="D24" s="28" t="str">
        <f>D23</f>
        <v>рублей/кВт</v>
      </c>
      <c r="E24" s="171">
        <f>'[1]расчеты ставок'!$M$68</f>
        <v>1842.5262718299166</v>
      </c>
      <c r="F24" s="172"/>
    </row>
    <row r="26" spans="2:6" ht="54" customHeight="1" x14ac:dyDescent="0.25">
      <c r="B26" s="303" t="s">
        <v>28</v>
      </c>
      <c r="C26" s="303"/>
      <c r="D26" s="303"/>
      <c r="E26" s="303"/>
      <c r="F26" s="303"/>
    </row>
  </sheetData>
  <mergeCells count="13">
    <mergeCell ref="C7:F7"/>
    <mergeCell ref="C2:F2"/>
    <mergeCell ref="C3:F3"/>
    <mergeCell ref="C4:F4"/>
    <mergeCell ref="C5:F5"/>
    <mergeCell ref="C6:F6"/>
    <mergeCell ref="B19:B21"/>
    <mergeCell ref="B22:B24"/>
    <mergeCell ref="B26:F26"/>
    <mergeCell ref="B9:C10"/>
    <mergeCell ref="D9:D10"/>
    <mergeCell ref="E9:F9"/>
    <mergeCell ref="B16:B18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3" zoomScale="90" zoomScaleNormal="100" zoomScaleSheetLayoutView="90" workbookViewId="0">
      <selection activeCell="E15" sqref="E15"/>
    </sheetView>
  </sheetViews>
  <sheetFormatPr defaultRowHeight="15" x14ac:dyDescent="0.25"/>
  <cols>
    <col min="2" max="2" width="5.7109375" style="1" customWidth="1"/>
    <col min="3" max="3" width="63.5703125" customWidth="1"/>
    <col min="4" max="4" width="11.7109375" bestFit="1" customWidth="1"/>
    <col min="5" max="5" width="15.7109375" bestFit="1" customWidth="1"/>
    <col min="6" max="6" width="14.85546875" bestFit="1" customWidth="1"/>
  </cols>
  <sheetData>
    <row r="2" spans="2:6" ht="15.75" x14ac:dyDescent="0.25">
      <c r="C2" s="301" t="s">
        <v>9</v>
      </c>
      <c r="D2" s="301"/>
      <c r="E2" s="301"/>
      <c r="F2" s="301"/>
    </row>
    <row r="3" spans="2:6" ht="15.75" x14ac:dyDescent="0.25">
      <c r="C3" s="301" t="s">
        <v>10</v>
      </c>
      <c r="D3" s="301"/>
      <c r="E3" s="301"/>
      <c r="F3" s="301"/>
    </row>
    <row r="4" spans="2:6" ht="15.75" x14ac:dyDescent="0.25">
      <c r="C4" s="301" t="s">
        <v>11</v>
      </c>
      <c r="D4" s="301"/>
      <c r="E4" s="301"/>
      <c r="F4" s="301"/>
    </row>
    <row r="5" spans="2:6" ht="15.75" x14ac:dyDescent="0.25">
      <c r="C5" s="301" t="s">
        <v>111</v>
      </c>
      <c r="D5" s="301"/>
      <c r="E5" s="301"/>
      <c r="F5" s="301"/>
    </row>
    <row r="6" spans="2:6" ht="15.75" x14ac:dyDescent="0.25">
      <c r="C6" s="301" t="s">
        <v>117</v>
      </c>
      <c r="D6" s="301"/>
      <c r="E6" s="301"/>
      <c r="F6" s="301"/>
    </row>
    <row r="7" spans="2:6" ht="15.75" x14ac:dyDescent="0.25">
      <c r="C7" s="301" t="s">
        <v>156</v>
      </c>
      <c r="D7" s="301"/>
      <c r="E7" s="301"/>
      <c r="F7" s="301"/>
    </row>
    <row r="8" spans="2:6" ht="15.75" thickBot="1" x14ac:dyDescent="0.3"/>
    <row r="9" spans="2:6" ht="35.25" customHeight="1" x14ac:dyDescent="0.25">
      <c r="B9" s="309" t="s">
        <v>4</v>
      </c>
      <c r="C9" s="314"/>
      <c r="D9" s="307" t="s">
        <v>119</v>
      </c>
      <c r="E9" s="313" t="s">
        <v>118</v>
      </c>
      <c r="F9" s="310"/>
    </row>
    <row r="10" spans="2:6" ht="41.25" customHeight="1" thickBot="1" x14ac:dyDescent="0.3">
      <c r="B10" s="311"/>
      <c r="C10" s="322"/>
      <c r="D10" s="308"/>
      <c r="E10" s="12" t="s">
        <v>114</v>
      </c>
      <c r="F10" s="13" t="s">
        <v>115</v>
      </c>
    </row>
    <row r="11" spans="2:6" ht="148.5" customHeight="1" x14ac:dyDescent="0.25">
      <c r="B11" s="50" t="s">
        <v>3</v>
      </c>
      <c r="C11" s="51" t="s">
        <v>2</v>
      </c>
      <c r="D11" s="29" t="s">
        <v>12</v>
      </c>
      <c r="E11" s="52">
        <f>E12+E13+E14+E15</f>
        <v>27.168416559229257</v>
      </c>
      <c r="F11" s="53"/>
    </row>
    <row r="12" spans="2:6" ht="49.5" customHeight="1" x14ac:dyDescent="0.25">
      <c r="B12" s="49" t="s">
        <v>14</v>
      </c>
      <c r="C12" s="45" t="s">
        <v>13</v>
      </c>
      <c r="D12" s="27" t="s">
        <v>12</v>
      </c>
      <c r="E12" s="42">
        <v>13.644596461711597</v>
      </c>
      <c r="F12" s="32"/>
    </row>
    <row r="13" spans="2:6" ht="52.5" customHeight="1" x14ac:dyDescent="0.25">
      <c r="B13" s="49" t="s">
        <v>15</v>
      </c>
      <c r="C13" s="45" t="s">
        <v>18</v>
      </c>
      <c r="D13" s="27" t="s">
        <v>12</v>
      </c>
      <c r="E13" s="42">
        <v>7.1773238519209031</v>
      </c>
      <c r="F13" s="32"/>
    </row>
    <row r="14" spans="2:6" ht="67.5" customHeight="1" x14ac:dyDescent="0.25">
      <c r="B14" s="49" t="s">
        <v>16</v>
      </c>
      <c r="C14" s="45" t="s">
        <v>20</v>
      </c>
      <c r="D14" s="27" t="s">
        <v>12</v>
      </c>
      <c r="E14" s="42">
        <f>'[1]150-670'!$P$36</f>
        <v>0</v>
      </c>
      <c r="F14" s="32"/>
    </row>
    <row r="15" spans="2:6" ht="83.25" customHeight="1" x14ac:dyDescent="0.25">
      <c r="B15" s="49" t="s">
        <v>17</v>
      </c>
      <c r="C15" s="45" t="s">
        <v>21</v>
      </c>
      <c r="D15" s="27" t="s">
        <v>12</v>
      </c>
      <c r="E15" s="42">
        <v>6.3464962455967582</v>
      </c>
      <c r="F15" s="32"/>
    </row>
    <row r="16" spans="2:6" ht="111.75" customHeight="1" x14ac:dyDescent="0.25">
      <c r="B16" s="318" t="s">
        <v>22</v>
      </c>
      <c r="C16" s="45" t="s">
        <v>23</v>
      </c>
      <c r="D16" s="27" t="s">
        <v>19</v>
      </c>
      <c r="E16" s="42"/>
      <c r="F16" s="32"/>
    </row>
    <row r="17" spans="2:6" ht="15.75" x14ac:dyDescent="0.25">
      <c r="B17" s="319"/>
      <c r="C17" s="46" t="s">
        <v>112</v>
      </c>
      <c r="D17" s="27" t="str">
        <f>D16</f>
        <v>рублей/км</v>
      </c>
      <c r="E17" s="42" t="s">
        <v>116</v>
      </c>
      <c r="F17" s="32"/>
    </row>
    <row r="18" spans="2:6" ht="15.75" x14ac:dyDescent="0.25">
      <c r="B18" s="320"/>
      <c r="C18" s="47" t="s">
        <v>113</v>
      </c>
      <c r="D18" s="27" t="str">
        <f>D17</f>
        <v>рублей/км</v>
      </c>
      <c r="E18" s="42">
        <f>'[1]расчеты ставок'!$P$18</f>
        <v>61638.168882978716</v>
      </c>
      <c r="F18" s="32"/>
    </row>
    <row r="19" spans="2:6" ht="114.75" customHeight="1" x14ac:dyDescent="0.25">
      <c r="B19" s="318" t="s">
        <v>25</v>
      </c>
      <c r="C19" s="45" t="s">
        <v>24</v>
      </c>
      <c r="D19" s="27" t="s">
        <v>19</v>
      </c>
      <c r="E19" s="42"/>
      <c r="F19" s="32"/>
    </row>
    <row r="20" spans="2:6" ht="15.75" x14ac:dyDescent="0.25">
      <c r="B20" s="319"/>
      <c r="C20" s="46" t="s">
        <v>112</v>
      </c>
      <c r="D20" s="27" t="str">
        <f>D19</f>
        <v>рублей/км</v>
      </c>
      <c r="E20" s="42" t="s">
        <v>116</v>
      </c>
      <c r="F20" s="32"/>
    </row>
    <row r="21" spans="2:6" ht="15.75" x14ac:dyDescent="0.25">
      <c r="B21" s="320"/>
      <c r="C21" s="47" t="s">
        <v>113</v>
      </c>
      <c r="D21" s="27" t="str">
        <f>D20</f>
        <v>рублей/км</v>
      </c>
      <c r="E21" s="42" t="s">
        <v>116</v>
      </c>
      <c r="F21" s="32"/>
    </row>
    <row r="22" spans="2:6" ht="99" customHeight="1" x14ac:dyDescent="0.25">
      <c r="B22" s="318" t="s">
        <v>27</v>
      </c>
      <c r="C22" s="45" t="s">
        <v>26</v>
      </c>
      <c r="D22" s="27" t="s">
        <v>12</v>
      </c>
      <c r="E22" s="42"/>
      <c r="F22" s="32"/>
    </row>
    <row r="23" spans="2:6" ht="15.75" x14ac:dyDescent="0.25">
      <c r="B23" s="319"/>
      <c r="C23" s="46" t="s">
        <v>112</v>
      </c>
      <c r="D23" s="27" t="str">
        <f>D22</f>
        <v>рублей/кВт</v>
      </c>
      <c r="E23" s="42" t="s">
        <v>116</v>
      </c>
      <c r="F23" s="32"/>
    </row>
    <row r="24" spans="2:6" ht="16.5" thickBot="1" x14ac:dyDescent="0.3">
      <c r="B24" s="321"/>
      <c r="C24" s="48" t="s">
        <v>113</v>
      </c>
      <c r="D24" s="28" t="str">
        <f>D23</f>
        <v>рублей/кВт</v>
      </c>
      <c r="E24" s="43" t="s">
        <v>116</v>
      </c>
      <c r="F24" s="33"/>
    </row>
    <row r="26" spans="2:6" ht="54" customHeight="1" x14ac:dyDescent="0.25">
      <c r="B26" s="303" t="s">
        <v>28</v>
      </c>
      <c r="C26" s="303"/>
      <c r="D26" s="303"/>
      <c r="E26" s="303"/>
      <c r="F26" s="303"/>
    </row>
  </sheetData>
  <mergeCells count="13">
    <mergeCell ref="C7:F7"/>
    <mergeCell ref="C2:F2"/>
    <mergeCell ref="C3:F3"/>
    <mergeCell ref="C4:F4"/>
    <mergeCell ref="C5:F5"/>
    <mergeCell ref="C6:F6"/>
    <mergeCell ref="B19:B21"/>
    <mergeCell ref="B22:B24"/>
    <mergeCell ref="B26:F26"/>
    <mergeCell ref="B9:C10"/>
    <mergeCell ref="D9:D10"/>
    <mergeCell ref="E9:F9"/>
    <mergeCell ref="B16:B1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view="pageBreakPreview" topLeftCell="A16" zoomScale="80" zoomScaleNormal="100" zoomScaleSheetLayoutView="80" workbookViewId="0">
      <selection activeCell="C26" sqref="C26:E30"/>
    </sheetView>
  </sheetViews>
  <sheetFormatPr defaultRowHeight="15" x14ac:dyDescent="0.25"/>
  <cols>
    <col min="2" max="2" width="5.7109375" style="4" customWidth="1"/>
    <col min="3" max="3" width="53.85546875" customWidth="1"/>
    <col min="4" max="4" width="18.140625" bestFit="1" customWidth="1"/>
    <col min="5" max="5" width="15.140625" bestFit="1" customWidth="1"/>
    <col min="6" max="6" width="20" bestFit="1" customWidth="1"/>
  </cols>
  <sheetData>
    <row r="2" spans="2:6" ht="15.75" x14ac:dyDescent="0.25">
      <c r="B2" s="301" t="s">
        <v>47</v>
      </c>
      <c r="C2" s="301"/>
      <c r="D2" s="301"/>
      <c r="E2" s="301"/>
      <c r="F2" s="301"/>
    </row>
    <row r="3" spans="2:6" ht="36" customHeight="1" thickBot="1" x14ac:dyDescent="0.3">
      <c r="B3" s="323" t="s">
        <v>157</v>
      </c>
      <c r="C3" s="324"/>
      <c r="D3" s="324"/>
      <c r="E3" s="324"/>
      <c r="F3" s="324"/>
    </row>
    <row r="4" spans="2:6" ht="133.5" customHeight="1" thickBot="1" x14ac:dyDescent="0.3">
      <c r="B4" s="328" t="s">
        <v>29</v>
      </c>
      <c r="C4" s="329"/>
      <c r="D4" s="56" t="s">
        <v>122</v>
      </c>
      <c r="E4" s="55" t="s">
        <v>120</v>
      </c>
      <c r="F4" s="55" t="s">
        <v>121</v>
      </c>
    </row>
    <row r="5" spans="2:6" ht="48" customHeight="1" x14ac:dyDescent="0.25">
      <c r="B5" s="330" t="s">
        <v>30</v>
      </c>
      <c r="C5" s="63" t="s">
        <v>36</v>
      </c>
      <c r="D5" s="57"/>
      <c r="E5" s="61"/>
      <c r="F5" s="59"/>
    </row>
    <row r="6" spans="2:6" ht="15.75" x14ac:dyDescent="0.25">
      <c r="B6" s="326"/>
      <c r="C6" s="64" t="s">
        <v>7</v>
      </c>
      <c r="D6" s="192">
        <f>'[1]С1 до 15'!$N$20</f>
        <v>1580510.3948366246</v>
      </c>
      <c r="E6" s="193">
        <f>'[1]С1 до 15'!$O$20</f>
        <v>5516</v>
      </c>
      <c r="F6" s="194">
        <f>D6/E6</f>
        <v>286.53197875935905</v>
      </c>
    </row>
    <row r="7" spans="2:6" ht="16.5" thickBot="1" x14ac:dyDescent="0.3">
      <c r="B7" s="327"/>
      <c r="C7" s="65" t="s">
        <v>8</v>
      </c>
      <c r="D7" s="58" t="s">
        <v>116</v>
      </c>
      <c r="E7" s="62" t="s">
        <v>116</v>
      </c>
      <c r="F7" s="60" t="s">
        <v>116</v>
      </c>
    </row>
    <row r="8" spans="2:6" ht="35.25" customHeight="1" thickBot="1" x14ac:dyDescent="0.3">
      <c r="B8" s="54" t="s">
        <v>31</v>
      </c>
      <c r="C8" s="67" t="s">
        <v>37</v>
      </c>
      <c r="D8" s="195">
        <v>0</v>
      </c>
      <c r="E8" s="196">
        <v>0</v>
      </c>
      <c r="F8" s="197">
        <v>0</v>
      </c>
    </row>
    <row r="9" spans="2:6" ht="30.75" customHeight="1" x14ac:dyDescent="0.25">
      <c r="B9" s="330" t="s">
        <v>32</v>
      </c>
      <c r="C9" s="63" t="s">
        <v>38</v>
      </c>
      <c r="D9" s="57">
        <f>D10+D11+D12+D13+D14</f>
        <v>76505.20984126984</v>
      </c>
      <c r="E9" s="61">
        <f>E10+E11+E12+E13+E14</f>
        <v>4.666666666666667</v>
      </c>
      <c r="F9" s="59">
        <f>D9/E9</f>
        <v>16393.973537414964</v>
      </c>
    </row>
    <row r="10" spans="2:6" ht="15.75" x14ac:dyDescent="0.25">
      <c r="B10" s="326"/>
      <c r="C10" s="64" t="s">
        <v>39</v>
      </c>
      <c r="D10" s="192">
        <f>'[1]П2 (до 15 кВт) '!BD16</f>
        <v>76505.20984126984</v>
      </c>
      <c r="E10" s="193">
        <f>('[1]расчеты ставок'!M11+'[1]расчеты ставок'!N11+'[1]расчеты ставок'!O11+'[1]расчеты ставок'!M16+'[1]расчеты ставок'!N16+'[1]расчеты ставок'!O16)/3</f>
        <v>4.666666666666667</v>
      </c>
      <c r="F10" s="194">
        <f t="shared" ref="F10:F16" si="0">D10/E10</f>
        <v>16393.973537414964</v>
      </c>
    </row>
    <row r="11" spans="2:6" ht="15.75" x14ac:dyDescent="0.25">
      <c r="B11" s="326"/>
      <c r="C11" s="64" t="s">
        <v>40</v>
      </c>
      <c r="D11" s="192">
        <f>'[1]П2 (до 15 кВт) '!BD17</f>
        <v>0</v>
      </c>
      <c r="E11" s="193">
        <f>('[1]расчеты ставок'!$M$28+'[1]расчеты ставок'!$N$28+'[1]расчеты ставок'!$O$28+'[1]расчеты ставок'!$M$33+'[1]расчеты ставок'!$N$33+'[1]расчеты ставок'!$O$33)/3</f>
        <v>0</v>
      </c>
      <c r="F11" s="194">
        <v>0</v>
      </c>
    </row>
    <row r="12" spans="2:6" ht="15.75" x14ac:dyDescent="0.25">
      <c r="B12" s="326"/>
      <c r="C12" s="64" t="s">
        <v>41</v>
      </c>
      <c r="D12" s="192">
        <f>'[1]П2 (до 15 кВт) '!BD18</f>
        <v>0</v>
      </c>
      <c r="E12" s="193">
        <f>('[1]расчеты ставок'!$J$62+'[1]расчеты ставок'!$K$62+'[1]расчеты ставок'!$L$62+'[1]расчеты ставок'!$J$67+'[1]расчеты ставок'!$K$67+'[1]расчеты ставок'!$L$67)/3</f>
        <v>0</v>
      </c>
      <c r="F12" s="194">
        <v>0</v>
      </c>
    </row>
    <row r="13" spans="2:6" ht="45.75" customHeight="1" x14ac:dyDescent="0.25">
      <c r="B13" s="326"/>
      <c r="C13" s="64" t="s">
        <v>42</v>
      </c>
      <c r="D13" s="192">
        <f>'[1]П2 (до 15 кВт) '!BD19</f>
        <v>0</v>
      </c>
      <c r="E13" s="193">
        <v>0</v>
      </c>
      <c r="F13" s="194">
        <v>0</v>
      </c>
    </row>
    <row r="14" spans="2:6" ht="34.5" customHeight="1" thickBot="1" x14ac:dyDescent="0.3">
      <c r="B14" s="327"/>
      <c r="C14" s="65" t="s">
        <v>43</v>
      </c>
      <c r="D14" s="58">
        <f>'[1]П2 (до 15 кВт) '!BD20</f>
        <v>0</v>
      </c>
      <c r="E14" s="62">
        <v>0</v>
      </c>
      <c r="F14" s="60">
        <v>0</v>
      </c>
    </row>
    <row r="15" spans="2:6" ht="35.25" customHeight="1" x14ac:dyDescent="0.25">
      <c r="B15" s="320" t="s">
        <v>33</v>
      </c>
      <c r="C15" s="66" t="s">
        <v>44</v>
      </c>
      <c r="D15" s="198"/>
      <c r="E15" s="199"/>
      <c r="F15" s="200"/>
    </row>
    <row r="16" spans="2:6" ht="15.75" x14ac:dyDescent="0.25">
      <c r="B16" s="326"/>
      <c r="C16" s="64" t="s">
        <v>7</v>
      </c>
      <c r="D16" s="192">
        <f>'[1]С1 до 15'!$N$35</f>
        <v>1160789.6328751333</v>
      </c>
      <c r="E16" s="193">
        <f>'[1]С1 до 15'!$O$35</f>
        <v>5516</v>
      </c>
      <c r="F16" s="194">
        <f t="shared" si="0"/>
        <v>210.4404700643824</v>
      </c>
    </row>
    <row r="17" spans="2:6" ht="15.75" x14ac:dyDescent="0.25">
      <c r="B17" s="326"/>
      <c r="C17" s="64" t="s">
        <v>8</v>
      </c>
      <c r="D17" s="192" t="s">
        <v>116</v>
      </c>
      <c r="E17" s="193" t="s">
        <v>116</v>
      </c>
      <c r="F17" s="194" t="s">
        <v>116</v>
      </c>
    </row>
    <row r="18" spans="2:6" ht="60.75" customHeight="1" x14ac:dyDescent="0.25">
      <c r="B18" s="326" t="s">
        <v>34</v>
      </c>
      <c r="C18" s="64" t="s">
        <v>45</v>
      </c>
      <c r="D18" s="192"/>
      <c r="E18" s="193"/>
      <c r="F18" s="194"/>
    </row>
    <row r="19" spans="2:6" ht="15.75" x14ac:dyDescent="0.25">
      <c r="B19" s="326"/>
      <c r="C19" s="64" t="s">
        <v>7</v>
      </c>
      <c r="D19" s="192" t="s">
        <v>116</v>
      </c>
      <c r="E19" s="193" t="s">
        <v>116</v>
      </c>
      <c r="F19" s="194" t="s">
        <v>116</v>
      </c>
    </row>
    <row r="20" spans="2:6" ht="15.75" x14ac:dyDescent="0.25">
      <c r="B20" s="326"/>
      <c r="C20" s="64" t="s">
        <v>8</v>
      </c>
      <c r="D20" s="192" t="s">
        <v>116</v>
      </c>
      <c r="E20" s="193" t="s">
        <v>116</v>
      </c>
      <c r="F20" s="194" t="s">
        <v>116</v>
      </c>
    </row>
    <row r="21" spans="2:6" ht="111.75" customHeight="1" x14ac:dyDescent="0.25">
      <c r="B21" s="326" t="s">
        <v>35</v>
      </c>
      <c r="C21" s="64" t="s">
        <v>46</v>
      </c>
      <c r="D21" s="192"/>
      <c r="E21" s="193"/>
      <c r="F21" s="194"/>
    </row>
    <row r="22" spans="2:6" ht="15.75" x14ac:dyDescent="0.25">
      <c r="B22" s="326"/>
      <c r="C22" s="64" t="s">
        <v>7</v>
      </c>
      <c r="D22" s="192">
        <f>'[1]С1 до 15'!$N$54</f>
        <v>3854853.4447126989</v>
      </c>
      <c r="E22" s="193">
        <f>'[1]С1 до 15'!$O$55</f>
        <v>5516</v>
      </c>
      <c r="F22" s="194">
        <f>D22/E22</f>
        <v>698.84942797547114</v>
      </c>
    </row>
    <row r="23" spans="2:6" ht="16.5" thickBot="1" x14ac:dyDescent="0.3">
      <c r="B23" s="327"/>
      <c r="C23" s="65" t="s">
        <v>8</v>
      </c>
      <c r="D23" s="58" t="s">
        <v>116</v>
      </c>
      <c r="E23" s="62" t="s">
        <v>116</v>
      </c>
      <c r="F23" s="60" t="s">
        <v>116</v>
      </c>
    </row>
    <row r="25" spans="2:6" ht="33.75" customHeight="1" x14ac:dyDescent="0.25">
      <c r="B25" s="325" t="s">
        <v>48</v>
      </c>
      <c r="C25" s="325"/>
      <c r="D25" s="325"/>
      <c r="E25" s="325"/>
      <c r="F25" s="325"/>
    </row>
    <row r="26" spans="2:6" ht="15.75" x14ac:dyDescent="0.25">
      <c r="C26" s="77"/>
      <c r="D26" s="78"/>
    </row>
    <row r="27" spans="2:6" ht="15.75" x14ac:dyDescent="0.25">
      <c r="C27" s="77"/>
      <c r="D27" s="78"/>
    </row>
    <row r="28" spans="2:6" ht="15.75" x14ac:dyDescent="0.25">
      <c r="C28" s="79"/>
      <c r="D28" s="80"/>
    </row>
  </sheetData>
  <mergeCells count="9">
    <mergeCell ref="B2:F2"/>
    <mergeCell ref="B3:F3"/>
    <mergeCell ref="B25:F25"/>
    <mergeCell ref="B15:B17"/>
    <mergeCell ref="B18:B20"/>
    <mergeCell ref="B21:B23"/>
    <mergeCell ref="B4:C4"/>
    <mergeCell ref="B5:B7"/>
    <mergeCell ref="B9:B1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view="pageBreakPreview" zoomScale="80" zoomScaleNormal="100" zoomScaleSheetLayoutView="80" workbookViewId="0">
      <selection activeCell="M19" sqref="M19"/>
    </sheetView>
  </sheetViews>
  <sheetFormatPr defaultRowHeight="15" x14ac:dyDescent="0.25"/>
  <cols>
    <col min="2" max="2" width="5.7109375" style="8" customWidth="1"/>
    <col min="3" max="3" width="53.28515625" customWidth="1"/>
    <col min="4" max="4" width="18.140625" bestFit="1" customWidth="1"/>
    <col min="5" max="5" width="15.140625" bestFit="1" customWidth="1"/>
    <col min="6" max="6" width="20" bestFit="1" customWidth="1"/>
    <col min="7" max="7" width="2.42578125" customWidth="1"/>
  </cols>
  <sheetData>
    <row r="2" spans="2:9" ht="15.75" x14ac:dyDescent="0.25">
      <c r="B2" s="301" t="s">
        <v>47</v>
      </c>
      <c r="C2" s="301"/>
      <c r="D2" s="301"/>
      <c r="E2" s="301"/>
      <c r="F2" s="301"/>
    </row>
    <row r="3" spans="2:9" ht="62.25" customHeight="1" thickBot="1" x14ac:dyDescent="0.3">
      <c r="B3" s="323" t="s">
        <v>161</v>
      </c>
      <c r="C3" s="324"/>
      <c r="D3" s="324"/>
      <c r="E3" s="324"/>
      <c r="F3" s="324"/>
    </row>
    <row r="4" spans="2:9" ht="115.5" customHeight="1" thickBot="1" x14ac:dyDescent="0.3">
      <c r="B4" s="328" t="s">
        <v>29</v>
      </c>
      <c r="C4" s="329"/>
      <c r="D4" s="56" t="s">
        <v>122</v>
      </c>
      <c r="E4" s="55" t="s">
        <v>120</v>
      </c>
      <c r="F4" s="55" t="s">
        <v>121</v>
      </c>
    </row>
    <row r="5" spans="2:9" ht="30.75" customHeight="1" x14ac:dyDescent="0.25">
      <c r="B5" s="331" t="s">
        <v>30</v>
      </c>
      <c r="C5" s="71" t="s">
        <v>36</v>
      </c>
      <c r="D5" s="57"/>
      <c r="E5" s="61"/>
      <c r="F5" s="59"/>
    </row>
    <row r="6" spans="2:9" ht="15.75" x14ac:dyDescent="0.25">
      <c r="B6" s="332"/>
      <c r="C6" s="72" t="s">
        <v>7</v>
      </c>
      <c r="D6" s="192">
        <f>'[1]15-150'!$N$21</f>
        <v>120361.45025226314</v>
      </c>
      <c r="E6" s="193">
        <f>'[1]15-150'!$O$21</f>
        <v>3183.1</v>
      </c>
      <c r="F6" s="194">
        <f>D6/E6</f>
        <v>37.812651268343167</v>
      </c>
    </row>
    <row r="7" spans="2:9" ht="16.5" thickBot="1" x14ac:dyDescent="0.3">
      <c r="B7" s="333"/>
      <c r="C7" s="73" t="s">
        <v>8</v>
      </c>
      <c r="D7" s="58" t="s">
        <v>116</v>
      </c>
      <c r="E7" s="62" t="s">
        <v>116</v>
      </c>
      <c r="F7" s="60" t="s">
        <v>116</v>
      </c>
    </row>
    <row r="8" spans="2:9" ht="32.25" thickBot="1" x14ac:dyDescent="0.3">
      <c r="B8" s="14" t="s">
        <v>31</v>
      </c>
      <c r="C8" s="75" t="s">
        <v>37</v>
      </c>
      <c r="D8" s="195" t="s">
        <v>116</v>
      </c>
      <c r="E8" s="196" t="s">
        <v>116</v>
      </c>
      <c r="F8" s="197" t="s">
        <v>116</v>
      </c>
    </row>
    <row r="9" spans="2:9" ht="31.5" x14ac:dyDescent="0.25">
      <c r="B9" s="331" t="s">
        <v>32</v>
      </c>
      <c r="C9" s="71" t="s">
        <v>38</v>
      </c>
      <c r="D9" s="57"/>
      <c r="E9" s="61"/>
      <c r="F9" s="59"/>
    </row>
    <row r="10" spans="2:9" ht="15.75" x14ac:dyDescent="0.25">
      <c r="B10" s="332"/>
      <c r="C10" s="72" t="s">
        <v>39</v>
      </c>
      <c r="D10" s="192">
        <f>'[1]П2 (от 15 до 150 кВт)'!$BD$16</f>
        <v>565960.97399900912</v>
      </c>
      <c r="E10" s="193">
        <f>('[1]расчеты ставок'!$M$12+'[1]расчеты ставок'!$N$12+'[1]расчеты ставок'!$O$12+'[1]расчеты ставок'!$M$17+'[1]расчеты ставок'!$N$17+'[1]расчеты ставок'!$O$17)/3</f>
        <v>242</v>
      </c>
      <c r="F10" s="194">
        <f>D10/E10</f>
        <v>2338.6817107397069</v>
      </c>
    </row>
    <row r="11" spans="2:9" ht="15.75" x14ac:dyDescent="0.25">
      <c r="B11" s="332"/>
      <c r="C11" s="72" t="s">
        <v>40</v>
      </c>
      <c r="D11" s="192">
        <f>'[1]П2 (от 15 до 150 кВт)'!$BD$17</f>
        <v>372424.22666666663</v>
      </c>
      <c r="E11" s="193">
        <f>('[1]расчеты ставок'!$M$29+'[1]расчеты ставок'!$N$29+'[1]расчеты ставок'!$O$29+'[1]расчеты ставок'!$M$34+'[1]расчеты ставок'!$N$34+'[1]расчеты ставок'!$O$34)/3</f>
        <v>32.666666666666664</v>
      </c>
      <c r="F11" s="194">
        <f t="shared" ref="F11:F12" si="0">D11/E11</f>
        <v>11400.74163265306</v>
      </c>
    </row>
    <row r="12" spans="2:9" ht="15.75" x14ac:dyDescent="0.25">
      <c r="B12" s="332"/>
      <c r="C12" s="72" t="s">
        <v>41</v>
      </c>
      <c r="D12" s="192">
        <f>'[1]П2 (от 15 до 150 кВт)'!$BD$18</f>
        <v>230315.78397873958</v>
      </c>
      <c r="E12" s="193">
        <f>('[1]расчеты ставок'!$J$63+'[1]расчеты ставок'!$K$63+'[1]расчеты ставок'!$L$63+'[1]расчеты ставок'!$J$68+'[1]расчеты ставок'!$K$68+'[1]расчеты ставок'!$L$68)/3</f>
        <v>20</v>
      </c>
      <c r="F12" s="194">
        <f t="shared" si="0"/>
        <v>11515.789198936978</v>
      </c>
    </row>
    <row r="13" spans="2:9" ht="49.5" customHeight="1" x14ac:dyDescent="0.25">
      <c r="B13" s="332"/>
      <c r="C13" s="72" t="s">
        <v>42</v>
      </c>
      <c r="D13" s="192">
        <f>'[2]П2 (от 15 до 150 кВт)'!BD19</f>
        <v>0</v>
      </c>
      <c r="E13" s="192">
        <v>0</v>
      </c>
      <c r="F13" s="192">
        <v>0</v>
      </c>
    </row>
    <row r="14" spans="2:9" ht="30.75" customHeight="1" thickBot="1" x14ac:dyDescent="0.3">
      <c r="B14" s="333"/>
      <c r="C14" s="73" t="s">
        <v>43</v>
      </c>
      <c r="D14" s="192">
        <f>'[2]П2 (от 15 до 150 кВт)'!BD20</f>
        <v>0</v>
      </c>
      <c r="E14" s="58">
        <v>0</v>
      </c>
      <c r="F14" s="58">
        <v>0</v>
      </c>
      <c r="I14" s="6"/>
    </row>
    <row r="15" spans="2:9" ht="31.5" x14ac:dyDescent="0.25">
      <c r="B15" s="331" t="s">
        <v>33</v>
      </c>
      <c r="C15" s="71" t="s">
        <v>44</v>
      </c>
      <c r="D15" s="57"/>
      <c r="E15" s="61"/>
      <c r="F15" s="59"/>
    </row>
    <row r="16" spans="2:9" ht="15.75" x14ac:dyDescent="0.25">
      <c r="B16" s="332"/>
      <c r="C16" s="72" t="s">
        <v>7</v>
      </c>
      <c r="D16" s="192">
        <f>'[1]15-150'!$N$35</f>
        <v>85498.800435642595</v>
      </c>
      <c r="E16" s="193">
        <f>E6</f>
        <v>3183.1</v>
      </c>
      <c r="F16" s="194">
        <f>D16/E16</f>
        <v>26.860230729679433</v>
      </c>
    </row>
    <row r="17" spans="2:6" ht="16.5" thickBot="1" x14ac:dyDescent="0.3">
      <c r="B17" s="333"/>
      <c r="C17" s="73" t="s">
        <v>8</v>
      </c>
      <c r="D17" s="58" t="s">
        <v>116</v>
      </c>
      <c r="E17" s="62" t="s">
        <v>116</v>
      </c>
      <c r="F17" s="60" t="s">
        <v>116</v>
      </c>
    </row>
    <row r="18" spans="2:6" ht="65.25" customHeight="1" x14ac:dyDescent="0.25">
      <c r="B18" s="331" t="s">
        <v>34</v>
      </c>
      <c r="C18" s="26" t="s">
        <v>45</v>
      </c>
      <c r="D18" s="57"/>
      <c r="E18" s="61"/>
      <c r="F18" s="59"/>
    </row>
    <row r="19" spans="2:6" ht="15" customHeight="1" x14ac:dyDescent="0.25">
      <c r="B19" s="332"/>
      <c r="C19" s="72" t="s">
        <v>7</v>
      </c>
      <c r="D19" s="192" t="s">
        <v>116</v>
      </c>
      <c r="E19" s="193" t="s">
        <v>116</v>
      </c>
      <c r="F19" s="194" t="s">
        <v>116</v>
      </c>
    </row>
    <row r="20" spans="2:6" ht="15" customHeight="1" thickBot="1" x14ac:dyDescent="0.3">
      <c r="B20" s="333"/>
      <c r="C20" s="73" t="s">
        <v>8</v>
      </c>
      <c r="D20" s="58" t="s">
        <v>116</v>
      </c>
      <c r="E20" s="62" t="s">
        <v>116</v>
      </c>
      <c r="F20" s="60" t="s">
        <v>116</v>
      </c>
    </row>
    <row r="21" spans="2:6" ht="111.75" customHeight="1" x14ac:dyDescent="0.25">
      <c r="B21" s="334" t="s">
        <v>35</v>
      </c>
      <c r="C21" s="74" t="s">
        <v>46</v>
      </c>
      <c r="D21" s="198"/>
      <c r="E21" s="199"/>
      <c r="F21" s="200"/>
    </row>
    <row r="22" spans="2:6" ht="15.75" x14ac:dyDescent="0.25">
      <c r="B22" s="332"/>
      <c r="C22" s="72" t="s">
        <v>7</v>
      </c>
      <c r="D22" s="192">
        <f>'[1]15-150'!$N$53</f>
        <v>68932.55374943983</v>
      </c>
      <c r="E22" s="193">
        <f>E6</f>
        <v>3183.1</v>
      </c>
      <c r="F22" s="194">
        <f>D22/E22</f>
        <v>21.655792701906893</v>
      </c>
    </row>
    <row r="23" spans="2:6" ht="16.5" thickBot="1" x14ac:dyDescent="0.3">
      <c r="B23" s="333"/>
      <c r="C23" s="73" t="s">
        <v>8</v>
      </c>
      <c r="D23" s="58" t="s">
        <v>116</v>
      </c>
      <c r="E23" s="62" t="s">
        <v>116</v>
      </c>
      <c r="F23" s="60" t="s">
        <v>116</v>
      </c>
    </row>
    <row r="25" spans="2:6" ht="42" customHeight="1" x14ac:dyDescent="0.25">
      <c r="B25" s="325" t="s">
        <v>153</v>
      </c>
      <c r="C25" s="325"/>
      <c r="D25" s="325"/>
      <c r="E25" s="325"/>
      <c r="F25" s="325"/>
    </row>
    <row r="26" spans="2:6" ht="15.75" x14ac:dyDescent="0.25">
      <c r="C26" s="77"/>
      <c r="D26" s="78"/>
    </row>
    <row r="27" spans="2:6" ht="15.75" x14ac:dyDescent="0.25">
      <c r="C27" s="77"/>
      <c r="D27" s="78"/>
    </row>
    <row r="28" spans="2:6" ht="15.75" x14ac:dyDescent="0.25">
      <c r="C28" s="79"/>
      <c r="D28" s="80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view="pageBreakPreview" zoomScale="70" zoomScaleNormal="100" zoomScaleSheetLayoutView="70" workbookViewId="0">
      <selection activeCell="N25" sqref="N25"/>
    </sheetView>
  </sheetViews>
  <sheetFormatPr defaultRowHeight="15" x14ac:dyDescent="0.25"/>
  <cols>
    <col min="2" max="2" width="5.7109375" style="8" customWidth="1"/>
    <col min="3" max="3" width="60.140625" customWidth="1"/>
    <col min="4" max="4" width="18.140625" bestFit="1" customWidth="1"/>
    <col min="5" max="5" width="15.140625" bestFit="1" customWidth="1"/>
    <col min="6" max="6" width="20" bestFit="1" customWidth="1"/>
  </cols>
  <sheetData>
    <row r="2" spans="2:6" ht="15.75" x14ac:dyDescent="0.25">
      <c r="B2" s="301" t="s">
        <v>47</v>
      </c>
      <c r="C2" s="301"/>
      <c r="D2" s="301"/>
      <c r="E2" s="301"/>
      <c r="F2" s="301"/>
    </row>
    <row r="3" spans="2:6" ht="72" customHeight="1" thickBot="1" x14ac:dyDescent="0.3">
      <c r="B3" s="323" t="s">
        <v>162</v>
      </c>
      <c r="C3" s="324"/>
      <c r="D3" s="324"/>
      <c r="E3" s="324"/>
      <c r="F3" s="324"/>
    </row>
    <row r="4" spans="2:6" ht="90.75" customHeight="1" thickBot="1" x14ac:dyDescent="0.3">
      <c r="B4" s="328" t="s">
        <v>29</v>
      </c>
      <c r="C4" s="329"/>
      <c r="D4" s="56" t="s">
        <v>122</v>
      </c>
      <c r="E4" s="55" t="s">
        <v>120</v>
      </c>
      <c r="F4" s="55" t="s">
        <v>121</v>
      </c>
    </row>
    <row r="5" spans="2:6" ht="30.75" customHeight="1" x14ac:dyDescent="0.25">
      <c r="B5" s="331" t="s">
        <v>30</v>
      </c>
      <c r="C5" s="71" t="s">
        <v>36</v>
      </c>
      <c r="D5" s="57"/>
      <c r="E5" s="61"/>
      <c r="F5" s="59"/>
    </row>
    <row r="6" spans="2:6" ht="15.75" x14ac:dyDescent="0.25">
      <c r="B6" s="332"/>
      <c r="C6" s="72" t="s">
        <v>7</v>
      </c>
      <c r="D6" s="192">
        <f>'[1]150-670'!$N$21</f>
        <v>38523.244010232411</v>
      </c>
      <c r="E6" s="193">
        <f>'[1]150-670'!$O$21</f>
        <v>2823.3333333333335</v>
      </c>
      <c r="F6" s="194">
        <f>D6/E6</f>
        <v>13.644596461711597</v>
      </c>
    </row>
    <row r="7" spans="2:6" ht="16.5" thickBot="1" x14ac:dyDescent="0.3">
      <c r="B7" s="333"/>
      <c r="C7" s="73" t="s">
        <v>8</v>
      </c>
      <c r="D7" s="58" t="s">
        <v>116</v>
      </c>
      <c r="E7" s="62" t="s">
        <v>116</v>
      </c>
      <c r="F7" s="60" t="s">
        <v>116</v>
      </c>
    </row>
    <row r="8" spans="2:6" ht="30.75" customHeight="1" thickBot="1" x14ac:dyDescent="0.3">
      <c r="B8" s="14" t="s">
        <v>31</v>
      </c>
      <c r="C8" s="75" t="s">
        <v>37</v>
      </c>
      <c r="D8" s="195" t="s">
        <v>116</v>
      </c>
      <c r="E8" s="196" t="s">
        <v>116</v>
      </c>
      <c r="F8" s="197" t="s">
        <v>116</v>
      </c>
    </row>
    <row r="9" spans="2:6" ht="30.75" customHeight="1" x14ac:dyDescent="0.25">
      <c r="B9" s="331" t="s">
        <v>32</v>
      </c>
      <c r="C9" s="71" t="s">
        <v>38</v>
      </c>
      <c r="D9" s="57">
        <f>D10+D11+D12+D13+D14</f>
        <v>43294.649823404245</v>
      </c>
      <c r="E9" s="61">
        <f>E10+E11+E12+E13+E14</f>
        <v>150</v>
      </c>
      <c r="F9" s="59">
        <f>D9/E9</f>
        <v>288.63099882269495</v>
      </c>
    </row>
    <row r="10" spans="2:6" ht="15.75" x14ac:dyDescent="0.25">
      <c r="B10" s="332"/>
      <c r="C10" s="72" t="s">
        <v>39</v>
      </c>
      <c r="D10" s="192">
        <f>'[1]П2 (от 150 до 670'!$BD$16</f>
        <v>43294.649823404245</v>
      </c>
      <c r="E10" s="193">
        <f>('[1]расчеты ставок'!$M$13+'[1]расчеты ставок'!$N$13+'[1]расчеты ставок'!$O$13+'[1]расчеты ставок'!$M$18+'[1]расчеты ставок'!$N$18+'[1]расчеты ставок'!$O$18)/3</f>
        <v>150</v>
      </c>
      <c r="F10" s="194">
        <f>D10/E10</f>
        <v>288.63099882269495</v>
      </c>
    </row>
    <row r="11" spans="2:6" ht="15.75" x14ac:dyDescent="0.25">
      <c r="B11" s="332"/>
      <c r="C11" s="72" t="s">
        <v>40</v>
      </c>
      <c r="D11" s="192">
        <f>'[1]П2 (от 150 до 670'!$BD$17</f>
        <v>0</v>
      </c>
      <c r="E11" s="193">
        <f>('[1]расчеты ставок'!$M$30+'[1]расчеты ставок'!$N$30+'[1]расчеты ставок'!$O$30+'[1]расчеты ставок'!$M$35+'[1]расчеты ставок'!$N$35+'[1]расчеты ставок'!$O$35)/3</f>
        <v>0</v>
      </c>
      <c r="F11" s="194">
        <v>0</v>
      </c>
    </row>
    <row r="12" spans="2:6" ht="15.75" x14ac:dyDescent="0.25">
      <c r="B12" s="332"/>
      <c r="C12" s="72" t="s">
        <v>41</v>
      </c>
      <c r="D12" s="192">
        <f>'[1]П2 (от 150 до 670'!$BD$18</f>
        <v>0</v>
      </c>
      <c r="E12" s="193">
        <f>('[1]расчеты ставок'!$J$64+'[1]расчеты ставок'!$K$64+'[1]расчеты ставок'!$L$64+'[1]расчеты ставок'!$J$69+'[1]расчеты ставок'!$K$69+'[1]расчеты ставок'!$L$69)/3</f>
        <v>0</v>
      </c>
      <c r="F12" s="194">
        <v>0</v>
      </c>
    </row>
    <row r="13" spans="2:6" ht="47.25" customHeight="1" x14ac:dyDescent="0.25">
      <c r="B13" s="332"/>
      <c r="C13" s="72" t="s">
        <v>42</v>
      </c>
      <c r="D13" s="192">
        <f>'[2]П2 (от 150 до 670'!BD19</f>
        <v>0</v>
      </c>
      <c r="E13" s="192">
        <v>0</v>
      </c>
      <c r="F13" s="192">
        <v>0</v>
      </c>
    </row>
    <row r="14" spans="2:6" ht="30.75" customHeight="1" thickBot="1" x14ac:dyDescent="0.3">
      <c r="B14" s="333"/>
      <c r="C14" s="73" t="s">
        <v>43</v>
      </c>
      <c r="D14" s="192">
        <f>'[2]П2 (от 150 до 670'!BD20</f>
        <v>0</v>
      </c>
      <c r="E14" s="58">
        <v>0</v>
      </c>
      <c r="F14" s="58">
        <v>0</v>
      </c>
    </row>
    <row r="15" spans="2:6" ht="33" customHeight="1" x14ac:dyDescent="0.25">
      <c r="B15" s="331" t="s">
        <v>33</v>
      </c>
      <c r="C15" s="71" t="s">
        <v>44</v>
      </c>
      <c r="D15" s="57"/>
      <c r="E15" s="61"/>
      <c r="F15" s="59"/>
    </row>
    <row r="16" spans="2:6" ht="15.75" x14ac:dyDescent="0.25">
      <c r="B16" s="332"/>
      <c r="C16" s="72" t="s">
        <v>7</v>
      </c>
      <c r="D16" s="192">
        <f>'[1]150-670'!$N$35</f>
        <v>20263.977675256683</v>
      </c>
      <c r="E16" s="193">
        <f>E6</f>
        <v>2823.3333333333335</v>
      </c>
      <c r="F16" s="194">
        <f>D16/E16</f>
        <v>7.1773238519209031</v>
      </c>
    </row>
    <row r="17" spans="2:6" ht="16.5" thickBot="1" x14ac:dyDescent="0.3">
      <c r="B17" s="333"/>
      <c r="C17" s="73" t="s">
        <v>8</v>
      </c>
      <c r="D17" s="58" t="s">
        <v>116</v>
      </c>
      <c r="E17" s="62" t="s">
        <v>116</v>
      </c>
      <c r="F17" s="60" t="s">
        <v>116</v>
      </c>
    </row>
    <row r="18" spans="2:6" ht="58.5" customHeight="1" x14ac:dyDescent="0.25">
      <c r="B18" s="331" t="s">
        <v>34</v>
      </c>
      <c r="C18" s="26" t="s">
        <v>45</v>
      </c>
      <c r="D18" s="57"/>
      <c r="E18" s="61"/>
      <c r="F18" s="59"/>
    </row>
    <row r="19" spans="2:6" ht="15.75" x14ac:dyDescent="0.25">
      <c r="B19" s="332"/>
      <c r="C19" s="72" t="s">
        <v>7</v>
      </c>
      <c r="D19" s="192" t="s">
        <v>116</v>
      </c>
      <c r="E19" s="193" t="s">
        <v>116</v>
      </c>
      <c r="F19" s="194" t="s">
        <v>116</v>
      </c>
    </row>
    <row r="20" spans="2:6" ht="16.5" thickBot="1" x14ac:dyDescent="0.3">
      <c r="B20" s="333"/>
      <c r="C20" s="73" t="s">
        <v>8</v>
      </c>
      <c r="D20" s="58" t="s">
        <v>116</v>
      </c>
      <c r="E20" s="62" t="s">
        <v>116</v>
      </c>
      <c r="F20" s="60" t="s">
        <v>116</v>
      </c>
    </row>
    <row r="21" spans="2:6" ht="99.75" customHeight="1" x14ac:dyDescent="0.25">
      <c r="B21" s="334" t="s">
        <v>35</v>
      </c>
      <c r="C21" s="74" t="s">
        <v>46</v>
      </c>
      <c r="D21" s="198"/>
      <c r="E21" s="199"/>
      <c r="F21" s="200"/>
    </row>
    <row r="22" spans="2:6" ht="15.75" x14ac:dyDescent="0.25">
      <c r="B22" s="332"/>
      <c r="C22" s="72" t="s">
        <v>7</v>
      </c>
      <c r="D22" s="192">
        <f>'[1]150-670'!$N$45</f>
        <v>17918.274400068181</v>
      </c>
      <c r="E22" s="193">
        <f>E6</f>
        <v>2823.3333333333335</v>
      </c>
      <c r="F22" s="194">
        <f>D22/E22</f>
        <v>6.3464962455967582</v>
      </c>
    </row>
    <row r="23" spans="2:6" ht="16.5" thickBot="1" x14ac:dyDescent="0.3">
      <c r="B23" s="333"/>
      <c r="C23" s="73" t="s">
        <v>8</v>
      </c>
      <c r="D23" s="58" t="s">
        <v>116</v>
      </c>
      <c r="E23" s="62" t="s">
        <v>116</v>
      </c>
      <c r="F23" s="60" t="s">
        <v>116</v>
      </c>
    </row>
    <row r="24" spans="2:6" x14ac:dyDescent="0.25">
      <c r="B24" s="11"/>
    </row>
    <row r="25" spans="2:6" ht="42" customHeight="1" x14ac:dyDescent="0.25">
      <c r="B25" s="325" t="s">
        <v>48</v>
      </c>
      <c r="C25" s="325"/>
      <c r="D25" s="325"/>
      <c r="E25" s="325"/>
      <c r="F25" s="325"/>
    </row>
    <row r="26" spans="2:6" ht="15.75" x14ac:dyDescent="0.25">
      <c r="B26" s="11"/>
      <c r="C26" s="77"/>
      <c r="D26" s="78"/>
    </row>
    <row r="27" spans="2:6" ht="15.75" x14ac:dyDescent="0.25">
      <c r="B27" s="11"/>
      <c r="C27" s="77"/>
      <c r="D27" s="78"/>
    </row>
    <row r="28" spans="2:6" ht="15.75" x14ac:dyDescent="0.25">
      <c r="B28" s="11"/>
      <c r="C28" s="79"/>
      <c r="D28" s="80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view="pageBreakPreview" topLeftCell="A4" zoomScaleNormal="100" zoomScaleSheetLayoutView="100" workbookViewId="0">
      <selection activeCell="D7" sqref="D7"/>
    </sheetView>
  </sheetViews>
  <sheetFormatPr defaultRowHeight="15" x14ac:dyDescent="0.25"/>
  <cols>
    <col min="2" max="2" width="5.7109375" customWidth="1"/>
    <col min="3" max="3" width="44.28515625" customWidth="1"/>
    <col min="4" max="5" width="15.7109375" customWidth="1"/>
  </cols>
  <sheetData>
    <row r="2" spans="2:5" ht="21.75" customHeight="1" x14ac:dyDescent="0.25">
      <c r="B2" s="301" t="s">
        <v>50</v>
      </c>
      <c r="C2" s="301"/>
      <c r="D2" s="301"/>
      <c r="E2" s="301"/>
    </row>
    <row r="3" spans="2:5" ht="50.25" customHeight="1" x14ac:dyDescent="0.25">
      <c r="B3" s="335" t="s">
        <v>133</v>
      </c>
      <c r="C3" s="336"/>
      <c r="D3" s="336"/>
      <c r="E3" s="336"/>
    </row>
    <row r="4" spans="2:5" ht="15.75" x14ac:dyDescent="0.25">
      <c r="B4" s="301"/>
      <c r="C4" s="301"/>
      <c r="D4" s="301"/>
      <c r="E4" s="301"/>
    </row>
    <row r="5" spans="2:5" ht="15.75" thickBot="1" x14ac:dyDescent="0.3">
      <c r="B5" s="149"/>
      <c r="C5" s="149"/>
      <c r="D5" s="149"/>
      <c r="E5" s="151" t="s">
        <v>51</v>
      </c>
    </row>
    <row r="6" spans="2:5" ht="95.25" thickBot="1" x14ac:dyDescent="0.3">
      <c r="B6" s="150" t="s">
        <v>134</v>
      </c>
      <c r="C6" s="158" t="s">
        <v>49</v>
      </c>
      <c r="D6" s="191" t="s">
        <v>163</v>
      </c>
      <c r="E6" s="190" t="s">
        <v>160</v>
      </c>
    </row>
    <row r="7" spans="2:5" ht="30.75" customHeight="1" x14ac:dyDescent="0.25">
      <c r="B7" s="337" t="s">
        <v>30</v>
      </c>
      <c r="C7" s="157" t="s">
        <v>135</v>
      </c>
      <c r="D7" s="203">
        <f>D9+D10+D11+D12+D13</f>
        <v>3185.2873866666664</v>
      </c>
      <c r="E7" s="204">
        <f>E9+E10+E11+E12+E13</f>
        <v>6947.6517729473608</v>
      </c>
    </row>
    <row r="8" spans="2:5" ht="15.75" x14ac:dyDescent="0.25">
      <c r="B8" s="338"/>
      <c r="C8" s="152" t="s">
        <v>52</v>
      </c>
      <c r="D8" s="205"/>
      <c r="E8" s="206"/>
    </row>
    <row r="9" spans="2:5" ht="15.75" x14ac:dyDescent="0.25">
      <c r="B9" s="338"/>
      <c r="C9" s="152" t="s">
        <v>53</v>
      </c>
      <c r="D9" s="205">
        <v>179.07363999999998</v>
      </c>
      <c r="E9" s="206">
        <f>('[1]С1 до 15'!$K$62+'[1]С1 до 15'!$L$62+'[1]15-150'!$K$61+'[1]15-150'!$L$61+'[1]150-670'!$K$53+'[1]150-670'!$L$53)/1000</f>
        <v>1551.5199951332529</v>
      </c>
    </row>
    <row r="10" spans="2:5" ht="15.75" x14ac:dyDescent="0.25">
      <c r="B10" s="338"/>
      <c r="C10" s="152" t="s">
        <v>54</v>
      </c>
      <c r="D10" s="205">
        <v>19.822413333333333</v>
      </c>
      <c r="E10" s="206">
        <v>0</v>
      </c>
    </row>
    <row r="11" spans="2:5" ht="15.75" x14ac:dyDescent="0.25">
      <c r="B11" s="338"/>
      <c r="C11" s="152" t="s">
        <v>55</v>
      </c>
      <c r="D11" s="205">
        <v>2252.1253999999999</v>
      </c>
      <c r="E11" s="206">
        <f>('[1]С1 до 15'!$H$62+'[1]15-150'!$H$61+'[1]150-670'!$H$53)/1000</f>
        <v>3740.9793143559664</v>
      </c>
    </row>
    <row r="12" spans="2:5" ht="15.75" x14ac:dyDescent="0.25">
      <c r="B12" s="338"/>
      <c r="C12" s="152" t="s">
        <v>56</v>
      </c>
      <c r="D12" s="205">
        <v>672.68768</v>
      </c>
      <c r="E12" s="206">
        <f>('[1]С1 до 15'!$I$62+'[1]15-150'!$I$61+'[1]150-670'!$I$53)/1000</f>
        <v>1141.4895812027646</v>
      </c>
    </row>
    <row r="13" spans="2:5" ht="15.75" x14ac:dyDescent="0.25">
      <c r="B13" s="338"/>
      <c r="C13" s="152" t="s">
        <v>57</v>
      </c>
      <c r="D13" s="207">
        <f>D15+D16+D17</f>
        <v>61.578253333333336</v>
      </c>
      <c r="E13" s="206">
        <f>E15+E16+E17</f>
        <v>513.6628822553763</v>
      </c>
    </row>
    <row r="14" spans="2:5" ht="15.75" x14ac:dyDescent="0.25">
      <c r="B14" s="338"/>
      <c r="C14" s="152" t="s">
        <v>58</v>
      </c>
      <c r="D14" s="205"/>
      <c r="E14" s="206"/>
    </row>
    <row r="15" spans="2:5" ht="15.75" x14ac:dyDescent="0.25">
      <c r="B15" s="338"/>
      <c r="C15" s="152" t="s">
        <v>59</v>
      </c>
      <c r="D15" s="205">
        <v>2.0171066666666664</v>
      </c>
      <c r="E15" s="208">
        <v>0</v>
      </c>
    </row>
    <row r="16" spans="2:5" ht="47.25" x14ac:dyDescent="0.25">
      <c r="B16" s="338"/>
      <c r="C16" s="153" t="s">
        <v>136</v>
      </c>
      <c r="D16" s="205">
        <v>0.73094666666666663</v>
      </c>
      <c r="E16" s="208">
        <v>0</v>
      </c>
    </row>
    <row r="17" spans="2:5" ht="31.5" x14ac:dyDescent="0.25">
      <c r="B17" s="338"/>
      <c r="C17" s="153" t="s">
        <v>60</v>
      </c>
      <c r="D17" s="205">
        <f>D19+D20+D21+D22+D23</f>
        <v>58.830200000000005</v>
      </c>
      <c r="E17" s="206">
        <f>('[1]С1 до 15'!$J$62+'[1]15-150'!$J$61+'[1]150-670'!$J$53)/1000</f>
        <v>513.6628822553763</v>
      </c>
    </row>
    <row r="18" spans="2:5" ht="15.75" x14ac:dyDescent="0.25">
      <c r="B18" s="338"/>
      <c r="C18" s="152" t="s">
        <v>52</v>
      </c>
      <c r="D18" s="205"/>
      <c r="E18" s="206"/>
    </row>
    <row r="19" spans="2:5" ht="15.75" x14ac:dyDescent="0.25">
      <c r="B19" s="338"/>
      <c r="C19" s="152" t="s">
        <v>61</v>
      </c>
      <c r="D19" s="205">
        <v>1.8091866666666665</v>
      </c>
      <c r="E19" s="208">
        <v>0</v>
      </c>
    </row>
    <row r="20" spans="2:5" ht="15.75" x14ac:dyDescent="0.25">
      <c r="B20" s="338"/>
      <c r="C20" s="152" t="s">
        <v>62</v>
      </c>
      <c r="D20" s="205">
        <v>18.465333333333334</v>
      </c>
      <c r="E20" s="208">
        <v>0</v>
      </c>
    </row>
    <row r="21" spans="2:5" ht="32.25" customHeight="1" x14ac:dyDescent="0.25">
      <c r="B21" s="338"/>
      <c r="C21" s="153" t="s">
        <v>137</v>
      </c>
      <c r="D21" s="205">
        <v>2.7033733333333334</v>
      </c>
      <c r="E21" s="208">
        <v>0</v>
      </c>
    </row>
    <row r="22" spans="2:5" ht="15.75" x14ac:dyDescent="0.25">
      <c r="B22" s="338"/>
      <c r="C22" s="152" t="s">
        <v>63</v>
      </c>
      <c r="D22" s="205">
        <v>1.6666133333333333</v>
      </c>
      <c r="E22" s="208">
        <v>0</v>
      </c>
    </row>
    <row r="23" spans="2:5" ht="31.5" x14ac:dyDescent="0.25">
      <c r="B23" s="338"/>
      <c r="C23" s="153" t="s">
        <v>64</v>
      </c>
      <c r="D23" s="205">
        <v>34.185693333333333</v>
      </c>
      <c r="E23" s="208">
        <v>0</v>
      </c>
    </row>
    <row r="24" spans="2:5" ht="15.75" x14ac:dyDescent="0.25">
      <c r="B24" s="338"/>
      <c r="C24" s="152" t="s">
        <v>65</v>
      </c>
      <c r="D24" s="205">
        <v>0</v>
      </c>
      <c r="E24" s="206">
        <v>0</v>
      </c>
    </row>
    <row r="25" spans="2:5" ht="15.75" x14ac:dyDescent="0.25">
      <c r="B25" s="338"/>
      <c r="C25" s="152" t="s">
        <v>52</v>
      </c>
      <c r="D25" s="205"/>
      <c r="E25" s="206"/>
    </row>
    <row r="26" spans="2:5" ht="15.75" x14ac:dyDescent="0.25">
      <c r="B26" s="338"/>
      <c r="C26" s="152" t="s">
        <v>66</v>
      </c>
      <c r="D26" s="205">
        <v>0</v>
      </c>
      <c r="E26" s="208">
        <v>0</v>
      </c>
    </row>
    <row r="27" spans="2:5" ht="15.75" x14ac:dyDescent="0.25">
      <c r="B27" s="338"/>
      <c r="C27" s="152" t="s">
        <v>67</v>
      </c>
      <c r="D27" s="205">
        <v>0</v>
      </c>
      <c r="E27" s="208">
        <v>0</v>
      </c>
    </row>
    <row r="28" spans="2:5" ht="15.75" x14ac:dyDescent="0.25">
      <c r="B28" s="338"/>
      <c r="C28" s="152" t="s">
        <v>68</v>
      </c>
      <c r="D28" s="205">
        <v>0</v>
      </c>
      <c r="E28" s="208">
        <v>0</v>
      </c>
    </row>
    <row r="29" spans="2:5" ht="32.25" thickBot="1" x14ac:dyDescent="0.3">
      <c r="B29" s="339"/>
      <c r="C29" s="154" t="s">
        <v>138</v>
      </c>
      <c r="D29" s="205">
        <v>0</v>
      </c>
      <c r="E29" s="209">
        <v>0</v>
      </c>
    </row>
    <row r="30" spans="2:5" ht="97.5" customHeight="1" thickBot="1" x14ac:dyDescent="0.3">
      <c r="B30" s="158" t="s">
        <v>31</v>
      </c>
      <c r="C30" s="159" t="s">
        <v>139</v>
      </c>
      <c r="D30" s="201">
        <f>('[1]факт тп'!$T$67+'[1]факт тп'!$T$70+'[1]факт тп'!$T$73+'[1]факт тп'!$T$76+'[1]факт тп'!$T$80+'[1]факт тп'!$T$85+'[1]факт тп'!$T$88+'[1]факт тп'!$T$91)/1000</f>
        <v>991.13288999999997</v>
      </c>
      <c r="E30" s="202">
        <f>[1]НВВ!$CK$30</f>
        <v>1288.5008443090892</v>
      </c>
    </row>
    <row r="31" spans="2:5" ht="16.5" thickBot="1" x14ac:dyDescent="0.3">
      <c r="B31" s="158" t="s">
        <v>32</v>
      </c>
      <c r="C31" s="160" t="s">
        <v>69</v>
      </c>
      <c r="D31" s="201">
        <v>0</v>
      </c>
      <c r="E31" s="202">
        <v>0</v>
      </c>
    </row>
    <row r="32" spans="2:5" ht="16.5" thickBot="1" x14ac:dyDescent="0.3">
      <c r="B32" s="156"/>
      <c r="C32" s="155" t="s">
        <v>70</v>
      </c>
      <c r="D32" s="201">
        <f>D7+D30+D31</f>
        <v>4176.4202766666667</v>
      </c>
      <c r="E32" s="210">
        <f>E7+E30+E31</f>
        <v>8236.15261725645</v>
      </c>
    </row>
    <row r="33" spans="2:5" x14ac:dyDescent="0.25">
      <c r="B33" s="138"/>
      <c r="C33" s="138"/>
      <c r="D33" s="138"/>
      <c r="E33" s="138"/>
    </row>
  </sheetData>
  <mergeCells count="4">
    <mergeCell ref="B2:E2"/>
    <mergeCell ref="B3:E3"/>
    <mergeCell ref="B4:E4"/>
    <mergeCell ref="B7:B29"/>
  </mergeCells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view="pageBreakPreview" zoomScale="110" zoomScaleNormal="100" zoomScaleSheetLayoutView="110" workbookViewId="0">
      <selection activeCell="D8" sqref="D8"/>
    </sheetView>
  </sheetViews>
  <sheetFormatPr defaultRowHeight="15" x14ac:dyDescent="0.25"/>
  <cols>
    <col min="2" max="2" width="5.7109375" style="3" customWidth="1"/>
    <col min="3" max="3" width="46.140625" customWidth="1"/>
    <col min="4" max="5" width="18.7109375" customWidth="1"/>
  </cols>
  <sheetData>
    <row r="2" spans="2:5" ht="15.75" x14ac:dyDescent="0.25">
      <c r="B2" s="301" t="s">
        <v>74</v>
      </c>
      <c r="C2" s="301"/>
      <c r="D2" s="301"/>
      <c r="E2" s="301"/>
    </row>
    <row r="3" spans="2:5" ht="15.75" customHeight="1" x14ac:dyDescent="0.25">
      <c r="B3" s="301" t="s">
        <v>75</v>
      </c>
      <c r="C3" s="301"/>
      <c r="D3" s="301"/>
      <c r="E3" s="301"/>
    </row>
    <row r="4" spans="2:5" ht="33" customHeight="1" thickBot="1" x14ac:dyDescent="0.3">
      <c r="B4" s="324" t="s">
        <v>76</v>
      </c>
      <c r="C4" s="324"/>
      <c r="D4" s="324"/>
      <c r="E4" s="324"/>
    </row>
    <row r="5" spans="2:5" ht="114" customHeight="1" thickBot="1" x14ac:dyDescent="0.3">
      <c r="B5" s="86" t="s">
        <v>134</v>
      </c>
      <c r="C5" s="89" t="s">
        <v>29</v>
      </c>
      <c r="D5" s="186" t="s">
        <v>140</v>
      </c>
      <c r="E5" s="187" t="s">
        <v>141</v>
      </c>
    </row>
    <row r="6" spans="2:5" ht="31.5" x14ac:dyDescent="0.25">
      <c r="B6" s="81" t="s">
        <v>30</v>
      </c>
      <c r="C6" s="90" t="s">
        <v>71</v>
      </c>
      <c r="D6" s="68">
        <f t="shared" ref="D6:E8" si="0">(D10+D14+D18)</f>
        <v>485321.42</v>
      </c>
      <c r="E6" s="212">
        <f t="shared" si="0"/>
        <v>60</v>
      </c>
    </row>
    <row r="7" spans="2:5" ht="63.75" customHeight="1" x14ac:dyDescent="0.25">
      <c r="B7" s="82" t="s">
        <v>31</v>
      </c>
      <c r="C7" s="91" t="s">
        <v>72</v>
      </c>
      <c r="D7" s="69">
        <f t="shared" si="0"/>
        <v>0</v>
      </c>
      <c r="E7" s="214">
        <f t="shared" si="0"/>
        <v>0</v>
      </c>
    </row>
    <row r="8" spans="2:5" ht="48.75" customHeight="1" thickBot="1" x14ac:dyDescent="0.3">
      <c r="B8" s="83" t="s">
        <v>32</v>
      </c>
      <c r="C8" s="92" t="s">
        <v>73</v>
      </c>
      <c r="D8" s="70">
        <f t="shared" si="0"/>
        <v>0</v>
      </c>
      <c r="E8" s="215">
        <f t="shared" si="0"/>
        <v>0</v>
      </c>
    </row>
    <row r="9" spans="2:5" ht="16.5" hidden="1" thickBot="1" x14ac:dyDescent="0.3">
      <c r="B9" s="340">
        <v>2014</v>
      </c>
      <c r="C9" s="341"/>
      <c r="D9" s="343"/>
      <c r="E9" s="344"/>
    </row>
    <row r="10" spans="2:5" ht="31.5" hidden="1" x14ac:dyDescent="0.25">
      <c r="B10" s="87" t="s">
        <v>30</v>
      </c>
      <c r="C10" s="88" t="s">
        <v>71</v>
      </c>
      <c r="D10" s="93">
        <f>'[1]факт тп'!$R$11+'[1]факт тп'!$R$14+'[1]факт тп'!$R$17+'[1]факт тп'!$R$20+'[1]факт тп'!$R$24+'[1]факт тп'!$R$30+'[1]факт тп'!$R$33+'[1]факт тп'!$R$36</f>
        <v>0</v>
      </c>
      <c r="E10" s="98">
        <v>0</v>
      </c>
    </row>
    <row r="11" spans="2:5" ht="63" hidden="1" x14ac:dyDescent="0.25">
      <c r="B11" s="82" t="s">
        <v>31</v>
      </c>
      <c r="C11" s="84" t="s">
        <v>72</v>
      </c>
      <c r="D11" s="94">
        <v>0</v>
      </c>
      <c r="E11" s="96">
        <v>0</v>
      </c>
    </row>
    <row r="12" spans="2:5" ht="48" hidden="1" thickBot="1" x14ac:dyDescent="0.3">
      <c r="B12" s="83" t="s">
        <v>32</v>
      </c>
      <c r="C12" s="85" t="s">
        <v>73</v>
      </c>
      <c r="D12" s="95">
        <v>0</v>
      </c>
      <c r="E12" s="97">
        <v>0</v>
      </c>
    </row>
    <row r="13" spans="2:5" ht="16.5" hidden="1" thickBot="1" x14ac:dyDescent="0.3">
      <c r="B13" s="340">
        <v>2015</v>
      </c>
      <c r="C13" s="341"/>
      <c r="D13" s="341"/>
      <c r="E13" s="342"/>
    </row>
    <row r="14" spans="2:5" ht="31.5" hidden="1" x14ac:dyDescent="0.25">
      <c r="B14" s="81" t="s">
        <v>30</v>
      </c>
      <c r="C14" s="88" t="s">
        <v>71</v>
      </c>
      <c r="D14" s="93">
        <f>'[1]факт тп'!$R$40+'[1]факт тп'!$R$43+'[1]факт тп'!$R$46+'[1]факт тп'!$R$49+'[1]факт тп'!$R$53+'[1]факт тп'!$R$57+'[1]факт тп'!$R$60+'[1]факт тп'!$R$63</f>
        <v>0</v>
      </c>
      <c r="E14" s="98">
        <v>0</v>
      </c>
    </row>
    <row r="15" spans="2:5" ht="63" hidden="1" x14ac:dyDescent="0.25">
      <c r="B15" s="82" t="s">
        <v>31</v>
      </c>
      <c r="C15" s="84" t="s">
        <v>72</v>
      </c>
      <c r="D15" s="94">
        <v>0</v>
      </c>
      <c r="E15" s="96">
        <v>0</v>
      </c>
    </row>
    <row r="16" spans="2:5" ht="48" hidden="1" thickBot="1" x14ac:dyDescent="0.3">
      <c r="B16" s="83" t="s">
        <v>32</v>
      </c>
      <c r="C16" s="85" t="s">
        <v>73</v>
      </c>
      <c r="D16" s="95">
        <v>0</v>
      </c>
      <c r="E16" s="97">
        <v>0</v>
      </c>
    </row>
    <row r="17" spans="2:5" ht="16.5" hidden="1" thickBot="1" x14ac:dyDescent="0.3">
      <c r="B17" s="340">
        <v>2016</v>
      </c>
      <c r="C17" s="341"/>
      <c r="D17" s="341"/>
      <c r="E17" s="342"/>
    </row>
    <row r="18" spans="2:5" ht="31.5" hidden="1" x14ac:dyDescent="0.25">
      <c r="B18" s="87" t="s">
        <v>30</v>
      </c>
      <c r="C18" s="88" t="s">
        <v>71</v>
      </c>
      <c r="D18" s="93">
        <f>'[1]факт тп'!$R$67+'[1]факт тп'!$R$70+'[1]факт тп'!$R$73+'[1]факт тп'!$R$76+'[1]факт тп'!$R$80+'[1]факт тп'!$R$85+'[1]факт тп'!$R$88+'[1]факт тп'!$R$91</f>
        <v>485321.42</v>
      </c>
      <c r="E18" s="98">
        <f>'[1]факт тп'!$G$84</f>
        <v>60</v>
      </c>
    </row>
    <row r="19" spans="2:5" ht="63" hidden="1" x14ac:dyDescent="0.25">
      <c r="B19" s="82" t="s">
        <v>31</v>
      </c>
      <c r="C19" s="84" t="s">
        <v>72</v>
      </c>
      <c r="D19" s="94">
        <v>0</v>
      </c>
      <c r="E19" s="96">
        <v>0</v>
      </c>
    </row>
    <row r="20" spans="2:5" ht="48" hidden="1" thickBot="1" x14ac:dyDescent="0.3">
      <c r="B20" s="83" t="s">
        <v>32</v>
      </c>
      <c r="C20" s="85" t="s">
        <v>73</v>
      </c>
      <c r="D20" s="95">
        <v>0</v>
      </c>
      <c r="E20" s="97">
        <v>0</v>
      </c>
    </row>
  </sheetData>
  <mergeCells count="6">
    <mergeCell ref="B17:E17"/>
    <mergeCell ref="B2:E2"/>
    <mergeCell ref="B3:E3"/>
    <mergeCell ref="B4:E4"/>
    <mergeCell ref="B9:E9"/>
    <mergeCell ref="B13:E13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Приложение 2</vt:lpstr>
      <vt:lpstr>Приложени 3  до 15 </vt:lpstr>
      <vt:lpstr>Приложение 3 15-150</vt:lpstr>
      <vt:lpstr>Приложение 3 150-670</vt:lpstr>
      <vt:lpstr>Приложение 4 до 15</vt:lpstr>
      <vt:lpstr>Приложение 4 15-150</vt:lpstr>
      <vt:lpstr>Приложение 4 150-670</vt:lpstr>
      <vt:lpstr>Приложение 5</vt:lpstr>
      <vt:lpstr>Приложение 6</vt:lpstr>
      <vt:lpstr>Приложение 7</vt:lpstr>
      <vt:lpstr>Приложение 8</vt:lpstr>
      <vt:lpstr>Приложение 8 9 м</vt:lpstr>
      <vt:lpstr>Приложение 9 9 мес</vt:lpstr>
      <vt:lpstr>Приложение 9</vt:lpstr>
      <vt:lpstr>'Приложени 3  до 15 '!Область_печати</vt:lpstr>
      <vt:lpstr>'Приложение 2'!Область_печати</vt:lpstr>
      <vt:lpstr>'Приложение 3 150-670'!Область_печати</vt:lpstr>
      <vt:lpstr>'Приложение 3 15-150'!Область_печати</vt:lpstr>
      <vt:lpstr>'Приложение 4 150-670'!Область_печати</vt:lpstr>
      <vt:lpstr>'Приложение 4 15-150'!Область_печати</vt:lpstr>
      <vt:lpstr>'Приложение 4 до 15'!Область_печати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8 9 м'!Область_печати</vt:lpstr>
      <vt:lpstr>'Приложение 9 9 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2016-10-21T13:18:22Z</dcterms:modified>
</cp:coreProperties>
</file>