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585" windowWidth="14805" windowHeight="7530" tabRatio="989" activeTab="3"/>
  </bookViews>
  <sheets>
    <sheet name="Приложение 2" sheetId="1" r:id="rId1"/>
    <sheet name="Приложени 3  до 15 " sheetId="2" r:id="rId2"/>
    <sheet name="Приложение 3 15-150" sheetId="12" r:id="rId3"/>
    <sheet name="Приложение 3 150-670" sheetId="13" r:id="rId4"/>
    <sheet name="Приложение 4 до 15" sheetId="3" r:id="rId5"/>
    <sheet name="Приложение 4 15-150" sheetId="14" r:id="rId6"/>
    <sheet name="Приложение 4 150-670" sheetId="15" r:id="rId7"/>
    <sheet name="Приложение 5" sheetId="4" r:id="rId8"/>
    <sheet name="Приложение 6" sheetId="5" r:id="rId9"/>
    <sheet name="Приложение 7" sheetId="6" r:id="rId10"/>
    <sheet name="Приложение 8" sheetId="10" r:id="rId11"/>
    <sheet name="Приложение 8 9 м" sheetId="7" state="hidden" r:id="rId12"/>
    <sheet name="Приложение 9 9 мес" sheetId="8" state="hidden" r:id="rId13"/>
    <sheet name="Приложение 9" sheetId="11" r:id="rId14"/>
  </sheets>
  <externalReferences>
    <externalReference r:id="rId15"/>
  </externalReferences>
  <definedNames>
    <definedName name="_xlnm.Print_Area" localSheetId="1">'Приложени 3  до 15 '!$B$1:$F$26</definedName>
    <definedName name="_xlnm.Print_Area" localSheetId="0">'Приложение 2'!$B$1:$K$17</definedName>
    <definedName name="_xlnm.Print_Area" localSheetId="3">'Приложение 3 150-670'!$B$1:$F$26</definedName>
    <definedName name="_xlnm.Print_Area" localSheetId="2">'Приложение 3 15-150'!$B$1:$F$26</definedName>
    <definedName name="_xlnm.Print_Area" localSheetId="6">'Приложение 4 150-670'!$B$1:$F$25</definedName>
    <definedName name="_xlnm.Print_Area" localSheetId="5">'Приложение 4 15-150'!$B$1:$G$25</definedName>
    <definedName name="_xlnm.Print_Area" localSheetId="4">'Приложение 4 до 15'!$B$1:$F$25</definedName>
    <definedName name="_xlnm.Print_Area" localSheetId="7">'Приложение 5'!$B$1:$E$32</definedName>
    <definedName name="_xlnm.Print_Area" localSheetId="8">'Приложение 6'!$B$1:$E$8</definedName>
    <definedName name="_xlnm.Print_Area" localSheetId="9">'Приложение 7'!$B$1:$F$14</definedName>
    <definedName name="_xlnm.Print_Area" localSheetId="10">'Приложение 8'!$A$1:$L$25</definedName>
    <definedName name="_xlnm.Print_Area" localSheetId="11">'Приложение 8 9 м'!$B$1:$L$25</definedName>
    <definedName name="_xlnm.Print_Area" localSheetId="12">'Приложение 9 9 мес'!$B$1:$I$25</definedName>
  </definedNames>
  <calcPr calcId="145621" calcOnSave="0"/>
</workbook>
</file>

<file path=xl/calcChain.xml><?xml version="1.0" encoding="utf-8"?>
<calcChain xmlns="http://schemas.openxmlformats.org/spreadsheetml/2006/main">
  <c r="F13" i="6" l="1"/>
  <c r="F12" i="6"/>
  <c r="F11" i="6" s="1"/>
  <c r="E13" i="6"/>
  <c r="E11" i="6" s="1"/>
  <c r="E12" i="6"/>
  <c r="D13" i="6"/>
  <c r="D12" i="6"/>
  <c r="F9" i="6"/>
  <c r="F7" i="6"/>
  <c r="E7" i="6"/>
  <c r="E9" i="6"/>
  <c r="D7" i="6"/>
  <c r="D9" i="6"/>
  <c r="E10" i="3"/>
  <c r="F10" i="3"/>
  <c r="D11" i="6" l="1"/>
  <c r="E12" i="15"/>
  <c r="E11" i="15"/>
  <c r="E10" i="15"/>
  <c r="D12" i="15"/>
  <c r="D11" i="15"/>
  <c r="D22" i="15"/>
  <c r="D16" i="15"/>
  <c r="E6" i="15"/>
  <c r="E16" i="15" s="1"/>
  <c r="D6" i="15"/>
  <c r="E12" i="14"/>
  <c r="E11" i="14"/>
  <c r="E10" i="14"/>
  <c r="D22" i="14"/>
  <c r="E22" i="14"/>
  <c r="D16" i="14"/>
  <c r="E6" i="14"/>
  <c r="E16" i="14" s="1"/>
  <c r="D6" i="14"/>
  <c r="D22" i="3"/>
  <c r="E22" i="3"/>
  <c r="D16" i="3"/>
  <c r="E12" i="3"/>
  <c r="D12" i="3"/>
  <c r="E11" i="3"/>
  <c r="D11" i="3"/>
  <c r="E6" i="3"/>
  <c r="E16" i="3" s="1"/>
  <c r="D6" i="3"/>
  <c r="F23" i="13"/>
  <c r="F21" i="13"/>
  <c r="F20" i="13"/>
  <c r="E18" i="13"/>
  <c r="F24" i="13"/>
  <c r="F17" i="13"/>
  <c r="E15" i="13"/>
  <c r="E14" i="13"/>
  <c r="E13" i="13"/>
  <c r="E12" i="13"/>
  <c r="F11" i="15" l="1"/>
  <c r="E9" i="15"/>
  <c r="F10" i="15"/>
  <c r="F6" i="15"/>
  <c r="F16" i="15"/>
  <c r="E22" i="15"/>
  <c r="F22" i="15" s="1"/>
  <c r="D9" i="15"/>
  <c r="F9" i="15" s="1"/>
  <c r="F11" i="14"/>
  <c r="F24" i="12" l="1"/>
  <c r="F23" i="12"/>
  <c r="F20" i="12"/>
  <c r="E21" i="12"/>
  <c r="E18" i="12"/>
  <c r="E17" i="12"/>
  <c r="E15" i="12"/>
  <c r="E14" i="12"/>
  <c r="E13" i="12"/>
  <c r="E12" i="12"/>
  <c r="E17" i="2"/>
  <c r="E15" i="2"/>
  <c r="E14" i="2"/>
  <c r="E13" i="2"/>
  <c r="E12" i="2"/>
  <c r="E18" i="2"/>
  <c r="E11" i="12" l="1"/>
  <c r="E11" i="2" l="1"/>
  <c r="F6" i="14" l="1"/>
  <c r="F22" i="14"/>
  <c r="F16" i="14"/>
  <c r="F10" i="14"/>
  <c r="E9" i="14"/>
  <c r="D9" i="14"/>
  <c r="F22" i="3"/>
  <c r="F16" i="3"/>
  <c r="E9" i="3"/>
  <c r="F6" i="3"/>
  <c r="D9" i="3"/>
  <c r="F9" i="14" l="1"/>
  <c r="F9" i="3"/>
  <c r="E11" i="13"/>
</calcChain>
</file>

<file path=xl/sharedStrings.xml><?xml version="1.0" encoding="utf-8"?>
<sst xmlns="http://schemas.openxmlformats.org/spreadsheetml/2006/main" count="569" uniqueCount="163">
  <si>
    <t xml:space="preserve">                            ПРОГНОЗНЫЕ СВЕДЕНИЯ</t>
  </si>
  <si>
    <t xml:space="preserve">              о расходах за технологическое присоединение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</si>
  <si>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</si>
  <si>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</si>
  <si>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</si>
  <si>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</si>
  <si>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</si>
  <si>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</si>
  <si>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</si>
  <si>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</si>
  <si>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</si>
  <si>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</si>
  <si>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</si>
  <si>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</si>
  <si>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С1.1</t>
  </si>
  <si>
    <t>С1.2</t>
  </si>
  <si>
    <t>С1.3</t>
  </si>
  <si>
    <t>С1.4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</si>
  <si>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</si>
  <si>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</si>
  <si>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</si>
  <si>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</si>
  <si>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</si>
  <si>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</si>
  <si>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на 2016 год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</si>
  <si>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</si>
  <si>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С3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</si>
  <si>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</si>
  <si>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С4</t>
  </si>
  <si>
    <t>Ставки платы ,  и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</si>
  <si>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</si>
  <si>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1.</t>
  </si>
  <si>
    <t>2.</t>
  </si>
  <si>
    <t>3.</t>
  </si>
  <si>
    <t>4.</t>
  </si>
  <si>
    <t>5.</t>
  </si>
  <si>
    <t>6.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</si>
  <si>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</si>
  <si>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</si>
  <si>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</si>
  <si>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</si>
  <si>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</si>
  <si>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</si>
  <si>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</si>
  <si>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</si>
  <si>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</si>
  <si>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</si>
  <si>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</si>
  <si>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</si>
  <si>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</si>
  <si>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Показатели</t>
  </si>
  <si>
    <t>РАСЧЕТ</t>
  </si>
  <si>
    <t>(тыс.рублей)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</si>
  <si>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</si>
  <si>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</si>
  <si>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</si>
  <si>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</si>
  <si>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</si>
  <si>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</si>
  <si>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</si>
  <si>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</si>
  <si>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</si>
  <si>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</si>
  <si>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</si>
  <si>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</si>
  <si>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</si>
  <si>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</si>
  <si>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</si>
  <si>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</si>
  <si>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</si>
  <si>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Выпадающие доходы (экономия средств)</t>
  </si>
  <si>
    <t>Итого (размер необходимой валовой выручки)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</si>
  <si>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</si>
  <si>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</si>
  <si>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</si>
  <si>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</si>
  <si>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</si>
  <si>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</si>
  <si>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</si>
  <si>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</si>
  <si>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</si>
  <si>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</si>
  <si>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</si>
  <si>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</si>
  <si>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</si>
  <si>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</si>
  <si>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</si>
  <si>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</si>
  <si>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</si>
  <si>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</si>
  <si>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</si>
  <si>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</si>
  <si>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</si>
  <si>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</si>
  <si>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</si>
  <si>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</si>
  <si>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</si>
  <si>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</si>
  <si>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</si>
  <si>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</si>
  <si>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</si>
  <si>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</si>
  <si>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</si>
  <si>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</si>
  <si>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об осуществлении технологического присоединения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</si>
  <si>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</si>
  <si>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</si>
  <si>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о поданных заявках на технологическое присоединение</t>
  </si>
  <si>
    <t>за текущий год</t>
  </si>
  <si>
    <t>по договорам, заключенным за  9 месяцев 2015  года.</t>
  </si>
  <si>
    <t>до 15 кВт</t>
  </si>
  <si>
    <t>от 15 до 150 кВт</t>
  </si>
  <si>
    <t>от 150 до 670 кВт</t>
  </si>
  <si>
    <t>на уровне напряжения 0,4</t>
  </si>
  <si>
    <t>на уровне напряжения 6-10</t>
  </si>
  <si>
    <t>по постоянной 
схеме</t>
  </si>
  <si>
    <t>по временной
схеме</t>
  </si>
  <si>
    <t>-</t>
  </si>
  <si>
    <t>по Карачаево-Черкесскому  филиалу ПАО "МРСК Северного Кавказа"</t>
  </si>
  <si>
    <t>Стандартизированные 
тарифные ставки</t>
  </si>
  <si>
    <t>Единица 
измерения</t>
  </si>
  <si>
    <t>Объем 
максимальной 
мощности 
(кВт)</t>
  </si>
  <si>
    <t>Ставки для расчета 
платы по каждому 
мероприятию 
(рублей/кВт) 
(без учета НДС)</t>
  </si>
  <si>
    <t>Распределение 
необходимой 
валовой выручки 
&lt;*&gt; 
(рублей)</t>
  </si>
  <si>
    <t>осуществляемые при технологическом присоединении к электрическим сетям 
Крачаево-Черкесского филиала ПАО "МРСК Северного Кавказа" диапазоне от 0 до 15 кВт на 2016 год</t>
  </si>
  <si>
    <t>осуществляемые при технологическом присоединении к электрическим сетям 
Крачаево-Черкесского филиала ПАО "МРСК Северного Кавказа" диапазоне от 15 до 150 кВт на 2016 год</t>
  </si>
  <si>
    <t>осуществляемые при технологическом присоединении к электрическим сетям 
Крачаево-Черкесского филиала ПАО "МРСК Северного Кавказа" диапазоне от 150 до 670 кВт на 2016 год</t>
  </si>
  <si>
    <t xml:space="preserve">              Карачаево-Черкесского филиала Публичного Акционерного 
Общества "Межрегиональная распределительная сетевая компания"
на 2016 год</t>
  </si>
  <si>
    <t xml:space="preserve">           </t>
  </si>
  <si>
    <t>1. Полное наименование: Карачаево-Черкесский филиал Публичного Акционерного 
Общества "Межрегиональная распределительная сетевая компания Северного Кавказа"</t>
  </si>
  <si>
    <t>2. Сокращенное наименование Карачаево-Черкесский филиал ПАО "МРСК Северного Кавказа"</t>
  </si>
  <si>
    <t xml:space="preserve">3. Место нахождения: Карачаево-Черкесская реаспублика, г.Черкесск, ул.О.Касаева, 3 </t>
  </si>
  <si>
    <t>4. Адрес юридического лица 357500, Ставропольский край, г. Пятигорск, пос. Энергетик, 
ул. Подстанционная 13а</t>
  </si>
  <si>
    <t>5. ИНН 2632082033</t>
  </si>
  <si>
    <t>6. КПП 091732001</t>
  </si>
  <si>
    <t>7. Ф.И.О. руководителя: Лайпанов Сулемен Хутович</t>
  </si>
  <si>
    <t>8. Адрес электронной почты: priemn@kche.ru</t>
  </si>
  <si>
    <t>9. Контактный телефон (8782) 294-369, 294-359</t>
  </si>
  <si>
    <t>10. Факс (8782) 294-300</t>
  </si>
  <si>
    <t xml:space="preserve">необходимой валовой выручки на технологическое присоединеие 
к электрическим сетям Карачаево-Черкесского филиала
ПАО "МРСК Северного Кавказа" </t>
  </si>
  <si>
    <t>№ п/п</t>
  </si>
  <si>
    <t>Ожидаемые 
данные за 
текущий 
период
(2015)</t>
  </si>
  <si>
    <t>Плановые 
показатели на 
следующий 
период
(2016)</t>
  </si>
  <si>
    <t>Расходы на выполнение мероприятий 
по технологическому присоединению - всего</t>
  </si>
  <si>
    <t>налоги и сборы, уменьшающие налогооблагаемую 
базу на прибыль организаций</t>
  </si>
  <si>
    <t>расходы на информационное обслуживание,
консультационные и юридические услуги</t>
  </si>
  <si>
    <t>денежные выплаты социального характера 
(по коллективному договору)</t>
  </si>
  <si>
    <t>Расходы на строительство объектов электросетевого хозяйства от 
существующих объектов электросетевого хозяйства до присоеди-
няемых энергопринимающих устройств и (или) объектов электроэнергетики</t>
  </si>
  <si>
    <t>Фактические 
расходы на 
строительство 
подстанций за 
3 предыдущих 
года (тыс. рублей)</t>
  </si>
  <si>
    <t>Объем мощности, 
введенной в основ-
ные фонды за 3 
предыдущих
года (кВт)</t>
  </si>
  <si>
    <t>Наименование 
мероприятий</t>
  </si>
  <si>
    <t>Расходы на 
строительство 
воздушных и кабельных 
линий электропередачи 
на i-м уровне напряжения, 
фактически построенных 
за последние 3 года 
(тыс. рублей)</t>
  </si>
  <si>
    <t>Длина воздушных и 
кабельных линий 
электропередачи 
на i-м уровне напряжения, 
фактически построенных
за последние 3 года (км)</t>
  </si>
  <si>
    <t>Объем максимальной 
мощности, 
присоединенной 
путем строительства 
воздушных или кабельных 
линий за последние 
3 года (кВт)</t>
  </si>
  <si>
    <t xml:space="preserve">об осуществлении технологического присоединения к электрическим сетям 
Карачаево-Черкесского филиала ПАО "МРСК Северного Кавказа" </t>
  </si>
  <si>
    <t>по договорам, заключенным за текущий год (2015)</t>
  </si>
  <si>
    <t>Стоимость договоров 
(без НДС) (тыс. рублей)</t>
  </si>
  <si>
    <t xml:space="preserve">о поданных заявках на технологическое присоединение к электрическим сетям 
Карачаево-Черкесского филиала ПАО "МРСК Северного Кавказа" </t>
  </si>
  <si>
    <t>за текущий год (2015)</t>
  </si>
  <si>
    <t>Количество заявок
(штук)</t>
  </si>
  <si>
    <t>Максимальная мощность
(кВт)</t>
  </si>
  <si>
    <t>35 кВ 
и выше</t>
  </si>
  <si>
    <t>35 кВ
и выше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</si>
</sst>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1" xfId="0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3" fillId="0" borderId="11" xfId="0" applyFont="1" applyBorder="1" applyAlignment="1">
      <alignment wrapText="1"/>
    </xf>
    <xf numFmtId="0" fontId="3" fillId="0" borderId="12" xfId="0" applyFont="1" applyBorder="1"/>
    <xf numFmtId="0" fontId="3" fillId="0" borderId="13" xfId="0" applyFont="1" applyBorder="1"/>
    <xf numFmtId="164" fontId="3" fillId="0" borderId="3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166" fontId="3" fillId="0" borderId="8" xfId="0" applyNumberFormat="1" applyFont="1" applyBorder="1" applyAlignment="1">
      <alignment horizontal="right" vertical="center"/>
    </xf>
    <xf numFmtId="166" fontId="3" fillId="0" borderId="5" xfId="0" applyNumberFormat="1" applyFont="1" applyBorder="1" applyAlignment="1">
      <alignment horizontal="right" vertical="center"/>
    </xf>
    <xf numFmtId="166" fontId="3" fillId="0" borderId="8" xfId="0" applyNumberFormat="1" applyFont="1" applyBorder="1" applyAlignment="1">
      <alignment horizontal="right"/>
    </xf>
    <xf numFmtId="166" fontId="3" fillId="0" borderId="5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7" fontId="3" fillId="0" borderId="3" xfId="0" applyNumberFormat="1" applyFont="1" applyBorder="1" applyAlignment="1">
      <alignment horizontal="right" vertical="center"/>
    </xf>
    <xf numFmtId="167" fontId="3" fillId="0" borderId="8" xfId="0" applyNumberFormat="1" applyFont="1" applyBorder="1" applyAlignment="1">
      <alignment horizontal="right" vertical="center"/>
    </xf>
    <xf numFmtId="167" fontId="3" fillId="0" borderId="5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0" fontId="6" fillId="0" borderId="0" xfId="0" applyFont="1"/>
    <xf numFmtId="165" fontId="3" fillId="0" borderId="1" xfId="0" applyNumberFormat="1" applyFont="1" applyBorder="1"/>
    <xf numFmtId="0" fontId="0" fillId="0" borderId="0" xfId="0"/>
    <xf numFmtId="0" fontId="3" fillId="0" borderId="1" xfId="0" applyFont="1" applyBorder="1"/>
    <xf numFmtId="1" fontId="3" fillId="0" borderId="1" xfId="0" applyNumberFormat="1" applyFont="1" applyBorder="1"/>
    <xf numFmtId="0" fontId="0" fillId="0" borderId="0" xfId="0"/>
    <xf numFmtId="0" fontId="7" fillId="0" borderId="0" xfId="0" applyFont="1" applyAlignment="1">
      <alignment horizontal="right"/>
    </xf>
    <xf numFmtId="164" fontId="0" fillId="0" borderId="0" xfId="0" applyNumberFormat="1"/>
    <xf numFmtId="0" fontId="9" fillId="0" borderId="0" xfId="0" applyFont="1"/>
    <xf numFmtId="164" fontId="9" fillId="0" borderId="0" xfId="0" applyNumberFormat="1" applyFont="1"/>
    <xf numFmtId="166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/>
    <xf numFmtId="164" fontId="3" fillId="0" borderId="1" xfId="0" applyNumberFormat="1" applyFont="1" applyBorder="1"/>
    <xf numFmtId="164" fontId="8" fillId="0" borderId="1" xfId="0" applyNumberFormat="1" applyFont="1" applyBorder="1"/>
    <xf numFmtId="164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/>
    <xf numFmtId="164" fontId="5" fillId="0" borderId="1" xfId="0" applyNumberFormat="1" applyFont="1" applyFill="1" applyBorder="1"/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0;&#1049;&#1051;&#1067;\&#1056;&#1072;&#1073;&#1086;&#1090;&#1072;\&#1058;&#1045;&#1061;%20&#1055;&#1056;&#1048;&#1057;\&#1058;&#1055;%20&#1085;&#1072;%202016%20&#1075;&#1086;&#1076;\&#1074;%20&#1056;&#1069;&#1050;\&#1056;&#1072;&#1089;&#1095;&#1077;&#1090;%20&#1089;&#1090;&#1072;&#1074;&#1086;&#1082;%20&#1085;&#1072;%20&#1058;&#1055;%202016%20%20&#1074;%20&#1056;&#1069;&#1050;%20(&#1050;&#1063;&#106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1 до 15"/>
      <sheetName val="15-150"/>
      <sheetName val="150-670"/>
      <sheetName val="ФОТ"/>
      <sheetName val="УАЗ"/>
      <sheetName val="подъемник"/>
      <sheetName val="П2 (до 15 кВт) "/>
      <sheetName val="П2 (от 15 до 150 кВт)"/>
      <sheetName val="П2 (от 150 до 670"/>
      <sheetName val="НВВ"/>
      <sheetName val="факт тп"/>
      <sheetName val="расчеты ставок"/>
      <sheetName val="примечания"/>
    </sheetNames>
    <sheetDataSet>
      <sheetData sheetId="0">
        <row r="20">
          <cell r="N20">
            <v>1387151.8874046707</v>
          </cell>
          <cell r="O20">
            <v>5943.166666666667</v>
          </cell>
          <cell r="P20">
            <v>233.40282465655301</v>
          </cell>
        </row>
        <row r="35">
          <cell r="N35">
            <v>997925.02797164081</v>
          </cell>
          <cell r="P35">
            <v>167.91133144030525</v>
          </cell>
        </row>
        <row r="36">
          <cell r="P36">
            <v>0</v>
          </cell>
        </row>
        <row r="54">
          <cell r="N54">
            <v>3388593.6037859474</v>
          </cell>
          <cell r="P54">
            <v>570.16634293490233</v>
          </cell>
        </row>
      </sheetData>
      <sheetData sheetId="1">
        <row r="21">
          <cell r="N21">
            <v>124382.17575900775</v>
          </cell>
          <cell r="O21">
            <v>3280.25</v>
          </cell>
          <cell r="P21">
            <v>37.918504918529912</v>
          </cell>
        </row>
        <row r="35">
          <cell r="N35">
            <v>87535.941625922234</v>
          </cell>
          <cell r="P35">
            <v>26.685753105989555</v>
          </cell>
        </row>
        <row r="36">
          <cell r="P36">
            <v>0</v>
          </cell>
        </row>
        <row r="53">
          <cell r="N53">
            <v>72647.2902679463</v>
          </cell>
          <cell r="P53">
            <v>22.146876081989575</v>
          </cell>
        </row>
      </sheetData>
      <sheetData sheetId="2">
        <row r="21">
          <cell r="N21">
            <v>34310.889282449665</v>
          </cell>
          <cell r="O21">
            <v>3149.6666666666665</v>
          </cell>
          <cell r="P21">
            <v>10.893498555122129</v>
          </cell>
        </row>
        <row r="35">
          <cell r="N35">
            <v>18030.134247233138</v>
          </cell>
          <cell r="P35">
            <v>5.7244579047200146</v>
          </cell>
        </row>
        <row r="36">
          <cell r="P36">
            <v>0</v>
          </cell>
        </row>
        <row r="45">
          <cell r="N45">
            <v>16354.099992516261</v>
          </cell>
          <cell r="P45">
            <v>5.1923272280187094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D11">
            <v>128968</v>
          </cell>
          <cell r="M11">
            <v>15</v>
          </cell>
          <cell r="N11">
            <v>0</v>
          </cell>
          <cell r="O11">
            <v>7</v>
          </cell>
          <cell r="P11">
            <v>56275.066959921802</v>
          </cell>
        </row>
        <row r="12">
          <cell r="M12">
            <v>118</v>
          </cell>
          <cell r="N12">
            <v>55</v>
          </cell>
          <cell r="O12">
            <v>0</v>
          </cell>
          <cell r="P12">
            <v>63237.580645161295</v>
          </cell>
        </row>
        <row r="13">
          <cell r="M13">
            <v>0</v>
          </cell>
          <cell r="N13">
            <v>0</v>
          </cell>
          <cell r="O13">
            <v>0</v>
          </cell>
        </row>
        <row r="16">
          <cell r="M16">
            <v>45</v>
          </cell>
          <cell r="N16">
            <v>0</v>
          </cell>
          <cell r="O16">
            <v>0</v>
          </cell>
          <cell r="P16">
            <v>154081.05263157896</v>
          </cell>
        </row>
        <row r="17">
          <cell r="M17">
            <v>475</v>
          </cell>
          <cell r="N17">
            <v>301</v>
          </cell>
          <cell r="O17">
            <v>40</v>
          </cell>
          <cell r="P17">
            <v>280086.50932472048</v>
          </cell>
        </row>
        <row r="18">
          <cell r="M18">
            <v>0</v>
          </cell>
          <cell r="N18">
            <v>300</v>
          </cell>
          <cell r="O18">
            <v>0</v>
          </cell>
          <cell r="P18">
            <v>169726.69230769228</v>
          </cell>
        </row>
        <row r="28">
          <cell r="D28">
            <v>0</v>
          </cell>
          <cell r="E28">
            <v>0</v>
          </cell>
          <cell r="F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M30">
            <v>0</v>
          </cell>
          <cell r="N30">
            <v>0</v>
          </cell>
          <cell r="O30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M34">
            <v>85</v>
          </cell>
          <cell r="N34">
            <v>98</v>
          </cell>
          <cell r="O34">
            <v>0</v>
          </cell>
          <cell r="P34">
            <v>381601.78571428568</v>
          </cell>
        </row>
        <row r="35">
          <cell r="D35">
            <v>0</v>
          </cell>
          <cell r="E35">
            <v>0</v>
          </cell>
          <cell r="F35">
            <v>0</v>
          </cell>
          <cell r="M35">
            <v>0</v>
          </cell>
          <cell r="N35">
            <v>0</v>
          </cell>
          <cell r="O35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J64">
            <v>0</v>
          </cell>
          <cell r="K64">
            <v>0</v>
          </cell>
          <cell r="L64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J69">
            <v>0</v>
          </cell>
          <cell r="K69">
            <v>0</v>
          </cell>
          <cell r="L69">
            <v>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6"/>
  <sheetViews>
    <sheetView view="pageBreakPreview" zoomScaleNormal="100" zoomScaleSheetLayoutView="100" workbookViewId="0">
      <selection activeCell="O16" sqref="O16"/>
    </sheetView>
  </sheetViews>
  <sheetFormatPr defaultRowHeight="15" x14ac:dyDescent="0.25"/>
  <cols>
    <col min="1" max="1" width="5.7109375" customWidth="1"/>
    <col min="3" max="3" width="21.28515625" customWidth="1"/>
    <col min="9" max="9" width="13.7109375" customWidth="1"/>
    <col min="10" max="10" width="5.7109375" customWidth="1"/>
  </cols>
  <sheetData>
    <row r="2" spans="2:11" ht="15.75" x14ac:dyDescent="0.25">
      <c r="B2" s="94" t="s">
        <v>0</v>
      </c>
      <c r="C2" s="94"/>
      <c r="D2" s="94"/>
      <c r="E2" s="94"/>
      <c r="F2" s="94"/>
      <c r="G2" s="94"/>
      <c r="H2" s="94"/>
      <c r="I2" s="94"/>
    </row>
    <row r="3" spans="2:11" ht="15.75" x14ac:dyDescent="0.2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</row>
    <row r="4" spans="2:11" ht="46.5" customHeight="1" x14ac:dyDescent="0.25">
      <c r="B4" s="95" t="s">
        <v>127</v>
      </c>
      <c r="C4" s="94"/>
      <c r="D4" s="94"/>
      <c r="E4" s="94"/>
      <c r="F4" s="94"/>
      <c r="G4" s="94"/>
      <c r="H4" s="94"/>
      <c r="I4" s="94"/>
      <c r="J4" s="94"/>
      <c r="K4" s="94"/>
    </row>
    <row r="5" spans="2:11" ht="15.75" x14ac:dyDescent="0.25">
      <c r="B5" s="94" t="s">
        <v>128</v>
      </c>
      <c r="C5" s="94"/>
      <c r="D5" s="94"/>
      <c r="E5" s="94"/>
      <c r="F5" s="94"/>
      <c r="G5" s="94"/>
      <c r="H5" s="94"/>
      <c r="I5" s="94"/>
    </row>
    <row r="6" spans="2:11" ht="15.75" x14ac:dyDescent="0.25">
      <c r="B6" s="14"/>
      <c r="C6" s="14"/>
      <c r="D6" s="14"/>
      <c r="E6" s="14"/>
      <c r="F6" s="14"/>
      <c r="G6" s="14"/>
      <c r="H6" s="14"/>
      <c r="I6" s="14"/>
    </row>
    <row r="7" spans="2:11" ht="35.1" customHeight="1" x14ac:dyDescent="0.25">
      <c r="B7" s="96" t="s">
        <v>129</v>
      </c>
      <c r="C7" s="96"/>
      <c r="D7" s="96"/>
      <c r="E7" s="96"/>
      <c r="F7" s="96"/>
      <c r="G7" s="96"/>
      <c r="H7" s="96"/>
      <c r="I7" s="96"/>
      <c r="J7" s="96"/>
      <c r="K7" s="96"/>
    </row>
    <row r="8" spans="2:11" ht="35.1" customHeight="1" x14ac:dyDescent="0.25">
      <c r="B8" s="97" t="s">
        <v>130</v>
      </c>
      <c r="C8" s="97"/>
      <c r="D8" s="97"/>
      <c r="E8" s="97"/>
      <c r="F8" s="97"/>
      <c r="G8" s="97"/>
      <c r="H8" s="97"/>
      <c r="I8" s="97"/>
      <c r="J8" s="97"/>
      <c r="K8" s="97"/>
    </row>
    <row r="9" spans="2:11" ht="35.1" customHeight="1" x14ac:dyDescent="0.25">
      <c r="B9" s="97" t="s">
        <v>131</v>
      </c>
      <c r="C9" s="97"/>
      <c r="D9" s="97"/>
      <c r="E9" s="97"/>
      <c r="F9" s="97"/>
      <c r="G9" s="97"/>
      <c r="H9" s="97"/>
      <c r="I9" s="97"/>
      <c r="J9" s="97"/>
      <c r="K9" s="97"/>
    </row>
    <row r="10" spans="2:11" ht="35.1" customHeight="1" x14ac:dyDescent="0.25">
      <c r="B10" s="98" t="s">
        <v>132</v>
      </c>
      <c r="C10" s="97"/>
      <c r="D10" s="97"/>
      <c r="E10" s="97"/>
      <c r="F10" s="97"/>
      <c r="G10" s="97"/>
      <c r="H10" s="97"/>
      <c r="I10" s="97"/>
      <c r="J10" s="97"/>
      <c r="K10" s="97"/>
    </row>
    <row r="11" spans="2:11" ht="35.1" customHeight="1" x14ac:dyDescent="0.25">
      <c r="B11" s="97" t="s">
        <v>133</v>
      </c>
      <c r="C11" s="97"/>
      <c r="D11" s="97"/>
      <c r="E11" s="97"/>
      <c r="F11" s="97"/>
      <c r="G11" s="97"/>
      <c r="H11" s="97"/>
      <c r="I11" s="97"/>
      <c r="J11" s="97"/>
      <c r="K11" s="97"/>
    </row>
    <row r="12" spans="2:11" ht="35.1" customHeight="1" x14ac:dyDescent="0.25">
      <c r="B12" s="97" t="s">
        <v>134</v>
      </c>
      <c r="C12" s="97"/>
      <c r="D12" s="97"/>
      <c r="E12" s="97"/>
      <c r="F12" s="97"/>
      <c r="G12" s="97"/>
      <c r="H12" s="97"/>
      <c r="I12" s="97"/>
      <c r="J12" s="97"/>
      <c r="K12" s="97"/>
    </row>
    <row r="13" spans="2:11" ht="35.1" customHeight="1" x14ac:dyDescent="0.25">
      <c r="B13" s="97" t="s">
        <v>135</v>
      </c>
      <c r="C13" s="97"/>
      <c r="D13" s="97"/>
      <c r="E13" s="97"/>
      <c r="F13" s="97"/>
      <c r="G13" s="97"/>
      <c r="H13" s="97"/>
      <c r="I13" s="97"/>
      <c r="J13" s="97"/>
      <c r="K13" s="97"/>
    </row>
    <row r="14" spans="2:11" ht="35.1" customHeight="1" x14ac:dyDescent="0.25">
      <c r="B14" s="97" t="s">
        <v>136</v>
      </c>
      <c r="C14" s="97"/>
      <c r="D14" s="97"/>
      <c r="E14" s="97"/>
      <c r="F14" s="97"/>
      <c r="G14" s="97"/>
      <c r="H14" s="97"/>
      <c r="I14" s="97"/>
      <c r="J14" s="97"/>
      <c r="K14" s="97"/>
    </row>
    <row r="15" spans="2:11" ht="35.1" customHeight="1" x14ac:dyDescent="0.25">
      <c r="B15" s="97" t="s">
        <v>137</v>
      </c>
      <c r="C15" s="97"/>
      <c r="D15" s="97"/>
      <c r="E15" s="97"/>
      <c r="F15" s="97"/>
      <c r="G15" s="97"/>
      <c r="H15" s="97"/>
      <c r="I15" s="97"/>
      <c r="J15" s="97"/>
      <c r="K15" s="97"/>
    </row>
    <row r="16" spans="2:11" ht="35.1" customHeight="1" x14ac:dyDescent="0.25">
      <c r="B16" s="97" t="s">
        <v>138</v>
      </c>
      <c r="C16" s="97"/>
      <c r="D16" s="97"/>
      <c r="E16" s="97"/>
      <c r="F16" s="97"/>
      <c r="G16" s="97"/>
      <c r="H16" s="97"/>
      <c r="I16" s="97"/>
      <c r="J16" s="97"/>
      <c r="K16" s="97"/>
    </row>
  </sheetData>
  <mergeCells count="14">
    <mergeCell ref="B13:K13"/>
    <mergeCell ref="B14:K14"/>
    <mergeCell ref="B15:K15"/>
    <mergeCell ref="B16:K16"/>
    <mergeCell ref="B8:K8"/>
    <mergeCell ref="B9:K9"/>
    <mergeCell ref="B10:K10"/>
    <mergeCell ref="B11:K11"/>
    <mergeCell ref="B12:K12"/>
    <mergeCell ref="B2:I2"/>
    <mergeCell ref="B5:I5"/>
    <mergeCell ref="B3:K3"/>
    <mergeCell ref="B4:K4"/>
    <mergeCell ref="B7:K7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1"/>
  <sheetViews>
    <sheetView view="pageBreakPreview" topLeftCell="B1" zoomScale="110" zoomScaleNormal="100" zoomScaleSheetLayoutView="110" workbookViewId="0">
      <selection activeCell="M12" sqref="M12"/>
    </sheetView>
  </sheetViews>
  <sheetFormatPr defaultRowHeight="15" x14ac:dyDescent="0.25"/>
  <cols>
    <col min="1" max="1" width="6.140625" customWidth="1"/>
    <col min="2" max="2" width="5.7109375" customWidth="1"/>
    <col min="3" max="3" width="27.7109375" customWidth="1"/>
    <col min="4" max="6" width="26.7109375" customWidth="1"/>
    <col min="11" max="11" width="10.85546875" bestFit="1" customWidth="1"/>
  </cols>
  <sheetData>
    <row r="2" spans="2:11" ht="15.75" x14ac:dyDescent="0.25">
      <c r="B2" s="94" t="s">
        <v>75</v>
      </c>
      <c r="C2" s="94"/>
      <c r="D2" s="94"/>
      <c r="E2" s="94"/>
      <c r="F2" s="94"/>
    </row>
    <row r="3" spans="2:11" ht="15.75" x14ac:dyDescent="0.25">
      <c r="B3" s="94" t="s">
        <v>83</v>
      </c>
      <c r="C3" s="94"/>
      <c r="D3" s="94"/>
      <c r="E3" s="94"/>
      <c r="F3" s="94"/>
    </row>
    <row r="4" spans="2:11" ht="15.75" x14ac:dyDescent="0.25">
      <c r="B4" s="94" t="s">
        <v>84</v>
      </c>
      <c r="C4" s="94"/>
      <c r="D4" s="94"/>
      <c r="E4" s="94"/>
      <c r="F4" s="94"/>
    </row>
    <row r="5" spans="2:11" ht="15.75" x14ac:dyDescent="0.25">
      <c r="B5" s="94" t="s">
        <v>85</v>
      </c>
      <c r="C5" s="94"/>
      <c r="D5" s="94"/>
      <c r="E5" s="94"/>
      <c r="F5" s="94"/>
    </row>
    <row r="6" spans="2:11" ht="141.75" x14ac:dyDescent="0.25">
      <c r="B6" s="60" t="s">
        <v>140</v>
      </c>
      <c r="C6" s="59" t="s">
        <v>150</v>
      </c>
      <c r="D6" s="59" t="s">
        <v>151</v>
      </c>
      <c r="E6" s="59" t="s">
        <v>152</v>
      </c>
      <c r="F6" s="59" t="s">
        <v>153</v>
      </c>
    </row>
    <row r="7" spans="2:11" ht="31.5" x14ac:dyDescent="0.25">
      <c r="B7" s="99" t="s">
        <v>31</v>
      </c>
      <c r="C7" s="61" t="s">
        <v>78</v>
      </c>
      <c r="D7" s="62">
        <f>D8+D9+D10</f>
        <v>1205235</v>
      </c>
      <c r="E7" s="63">
        <f>E8+E9+E10</f>
        <v>0.56000000000000105</v>
      </c>
      <c r="F7" s="64">
        <f>F8+F9+F10</f>
        <v>183</v>
      </c>
    </row>
    <row r="8" spans="2:11" ht="15.75" x14ac:dyDescent="0.25">
      <c r="B8" s="99"/>
      <c r="C8" s="50" t="s">
        <v>79</v>
      </c>
      <c r="D8" s="62">
        <v>0</v>
      </c>
      <c r="E8" s="63">
        <v>0</v>
      </c>
      <c r="F8" s="64">
        <v>0</v>
      </c>
    </row>
    <row r="9" spans="2:11" ht="15.75" x14ac:dyDescent="0.25">
      <c r="B9" s="99"/>
      <c r="C9" s="50" t="s">
        <v>80</v>
      </c>
      <c r="D9" s="62">
        <f>401745*3</f>
        <v>1205235</v>
      </c>
      <c r="E9" s="63">
        <f>0.186666666666667*3</f>
        <v>0.56000000000000105</v>
      </c>
      <c r="F9" s="64">
        <f>61*3</f>
        <v>183</v>
      </c>
    </row>
    <row r="10" spans="2:11" ht="15.75" x14ac:dyDescent="0.25">
      <c r="B10" s="99"/>
      <c r="C10" s="50" t="s">
        <v>81</v>
      </c>
      <c r="D10" s="62">
        <v>0</v>
      </c>
      <c r="E10" s="63">
        <v>0</v>
      </c>
      <c r="F10" s="64">
        <v>0</v>
      </c>
    </row>
    <row r="11" spans="2:11" ht="31.5" x14ac:dyDescent="0.25">
      <c r="B11" s="99" t="s">
        <v>32</v>
      </c>
      <c r="C11" s="61" t="s">
        <v>82</v>
      </c>
      <c r="D11" s="62">
        <f>D12+D13+D14</f>
        <v>4515158.0143928584</v>
      </c>
      <c r="E11" s="63">
        <f>E12+E13+E14</f>
        <v>4.0040000000000102</v>
      </c>
      <c r="F11" s="64">
        <f>F12+F13+F14</f>
        <v>1356</v>
      </c>
    </row>
    <row r="12" spans="2:11" ht="15.75" x14ac:dyDescent="0.25">
      <c r="B12" s="99"/>
      <c r="C12" s="50" t="s">
        <v>79</v>
      </c>
      <c r="D12" s="62">
        <f>128486.677555556*3</f>
        <v>385460.032666668</v>
      </c>
      <c r="E12" s="63">
        <f>0.328*3</f>
        <v>0.98399999999999999</v>
      </c>
      <c r="F12" s="64">
        <f>65*3</f>
        <v>195</v>
      </c>
    </row>
    <row r="13" spans="2:11" ht="15.75" x14ac:dyDescent="0.25">
      <c r="B13" s="99"/>
      <c r="C13" s="50" t="s">
        <v>80</v>
      </c>
      <c r="D13" s="62">
        <f>1376565.99390873*3</f>
        <v>4129697.9817261901</v>
      </c>
      <c r="E13" s="63">
        <f>1.00666666666667*3</f>
        <v>3.0200000000000098</v>
      </c>
      <c r="F13" s="64">
        <f>387*3</f>
        <v>1161</v>
      </c>
    </row>
    <row r="14" spans="2:11" ht="15.75" x14ac:dyDescent="0.25">
      <c r="B14" s="99"/>
      <c r="C14" s="50" t="s">
        <v>81</v>
      </c>
      <c r="D14" s="62">
        <v>0</v>
      </c>
      <c r="E14" s="63">
        <v>0</v>
      </c>
      <c r="F14" s="64">
        <v>0</v>
      </c>
    </row>
    <row r="15" spans="2:11" ht="19.5" hidden="1" thickBot="1" x14ac:dyDescent="0.35">
      <c r="B15" s="114">
        <v>2013</v>
      </c>
      <c r="C15" s="115"/>
      <c r="D15" s="115"/>
      <c r="E15" s="115"/>
      <c r="F15" s="116"/>
    </row>
    <row r="16" spans="2:11" ht="31.5" hidden="1" x14ac:dyDescent="0.25">
      <c r="B16" s="108" t="s">
        <v>31</v>
      </c>
      <c r="C16" s="19" t="s">
        <v>78</v>
      </c>
      <c r="D16" s="22">
        <v>143794</v>
      </c>
      <c r="E16" s="29">
        <v>0.05</v>
      </c>
      <c r="F16" s="40">
        <v>85</v>
      </c>
      <c r="K16" s="54"/>
    </row>
    <row r="17" spans="2:6" ht="15.75" hidden="1" x14ac:dyDescent="0.25">
      <c r="B17" s="109"/>
      <c r="C17" s="20" t="s">
        <v>79</v>
      </c>
      <c r="D17" s="23">
        <v>0</v>
      </c>
      <c r="E17" s="30">
        <v>0</v>
      </c>
      <c r="F17" s="41">
        <v>0</v>
      </c>
    </row>
    <row r="18" spans="2:6" ht="15.75" hidden="1" x14ac:dyDescent="0.25">
      <c r="B18" s="109"/>
      <c r="C18" s="20" t="s">
        <v>80</v>
      </c>
      <c r="D18" s="23">
        <v>143794</v>
      </c>
      <c r="E18" s="30">
        <v>0.05</v>
      </c>
      <c r="F18" s="41">
        <v>85</v>
      </c>
    </row>
    <row r="19" spans="2:6" ht="16.5" hidden="1" thickBot="1" x14ac:dyDescent="0.3">
      <c r="B19" s="110"/>
      <c r="C19" s="21" t="s">
        <v>81</v>
      </c>
      <c r="D19" s="28">
        <v>0</v>
      </c>
      <c r="E19" s="31">
        <v>0</v>
      </c>
      <c r="F19" s="42">
        <v>0</v>
      </c>
    </row>
    <row r="20" spans="2:6" ht="31.5" hidden="1" x14ac:dyDescent="0.25">
      <c r="B20" s="108" t="s">
        <v>32</v>
      </c>
      <c r="C20" s="19" t="s">
        <v>82</v>
      </c>
      <c r="D20" s="22">
        <v>2759282.06</v>
      </c>
      <c r="E20" s="29">
        <v>2.72</v>
      </c>
      <c r="F20" s="22">
        <v>653</v>
      </c>
    </row>
    <row r="21" spans="2:6" ht="15.75" hidden="1" x14ac:dyDescent="0.25">
      <c r="B21" s="109"/>
      <c r="C21" s="20" t="s">
        <v>79</v>
      </c>
      <c r="D21" s="24">
        <v>249721.06</v>
      </c>
      <c r="E21" s="32">
        <v>0.56000000000000005</v>
      </c>
      <c r="F21" s="26">
        <v>133</v>
      </c>
    </row>
    <row r="22" spans="2:6" ht="15.75" hidden="1" x14ac:dyDescent="0.25">
      <c r="B22" s="109"/>
      <c r="C22" s="20" t="s">
        <v>80</v>
      </c>
      <c r="D22" s="24">
        <v>2509561</v>
      </c>
      <c r="E22" s="32">
        <v>2.16</v>
      </c>
      <c r="F22" s="26">
        <v>520</v>
      </c>
    </row>
    <row r="23" spans="2:6" ht="16.5" hidden="1" thickBot="1" x14ac:dyDescent="0.3">
      <c r="B23" s="110"/>
      <c r="C23" s="21" t="s">
        <v>81</v>
      </c>
      <c r="D23" s="25">
        <v>0</v>
      </c>
      <c r="E23" s="33">
        <v>0</v>
      </c>
      <c r="F23" s="27">
        <v>0</v>
      </c>
    </row>
    <row r="24" spans="2:6" ht="19.5" hidden="1" thickBot="1" x14ac:dyDescent="0.35">
      <c r="B24" s="111">
        <v>2014</v>
      </c>
      <c r="C24" s="112"/>
      <c r="D24" s="112"/>
      <c r="E24" s="112"/>
      <c r="F24" s="113"/>
    </row>
    <row r="25" spans="2:6" ht="31.5" hidden="1" x14ac:dyDescent="0.25">
      <c r="B25" s="108" t="s">
        <v>31</v>
      </c>
      <c r="C25" s="19" t="s">
        <v>78</v>
      </c>
      <c r="D25" s="22">
        <v>1061441</v>
      </c>
      <c r="E25" s="29">
        <v>0.51</v>
      </c>
      <c r="F25" s="22">
        <v>98</v>
      </c>
    </row>
    <row r="26" spans="2:6" ht="15.75" hidden="1" x14ac:dyDescent="0.25">
      <c r="B26" s="109"/>
      <c r="C26" s="20" t="s">
        <v>79</v>
      </c>
      <c r="D26" s="23">
        <v>0</v>
      </c>
      <c r="E26" s="30">
        <v>0</v>
      </c>
      <c r="F26" s="43">
        <v>0</v>
      </c>
    </row>
    <row r="27" spans="2:6" ht="15.75" hidden="1" x14ac:dyDescent="0.25">
      <c r="B27" s="109"/>
      <c r="C27" s="20" t="s">
        <v>80</v>
      </c>
      <c r="D27" s="23">
        <v>1061441</v>
      </c>
      <c r="E27" s="30">
        <v>0.51</v>
      </c>
      <c r="F27" s="43">
        <v>98</v>
      </c>
    </row>
    <row r="28" spans="2:6" ht="16.5" hidden="1" thickBot="1" x14ac:dyDescent="0.3">
      <c r="B28" s="110"/>
      <c r="C28" s="21" t="s">
        <v>81</v>
      </c>
      <c r="D28" s="28">
        <v>0</v>
      </c>
      <c r="E28" s="31">
        <v>0</v>
      </c>
      <c r="F28" s="44">
        <v>0</v>
      </c>
    </row>
    <row r="29" spans="2:6" ht="31.5" hidden="1" x14ac:dyDescent="0.25">
      <c r="B29" s="108" t="s">
        <v>32</v>
      </c>
      <c r="C29" s="19" t="s">
        <v>82</v>
      </c>
      <c r="D29" s="22">
        <v>1650759.8900000001</v>
      </c>
      <c r="E29" s="29">
        <v>0.93399999999999994</v>
      </c>
      <c r="F29" s="22">
        <v>656</v>
      </c>
    </row>
    <row r="30" spans="2:6" ht="15.75" hidden="1" x14ac:dyDescent="0.25">
      <c r="B30" s="109"/>
      <c r="C30" s="20" t="s">
        <v>79</v>
      </c>
      <c r="D30" s="23">
        <v>74575.789999999994</v>
      </c>
      <c r="E30" s="30">
        <v>0.124</v>
      </c>
      <c r="F30" s="43">
        <v>55</v>
      </c>
    </row>
    <row r="31" spans="2:6" ht="15.75" hidden="1" x14ac:dyDescent="0.25">
      <c r="B31" s="109"/>
      <c r="C31" s="20" t="s">
        <v>80</v>
      </c>
      <c r="D31" s="23">
        <v>1576184.1</v>
      </c>
      <c r="E31" s="30">
        <v>0.80999999999999994</v>
      </c>
      <c r="F31" s="43">
        <v>601</v>
      </c>
    </row>
    <row r="32" spans="2:6" ht="16.5" hidden="1" thickBot="1" x14ac:dyDescent="0.3">
      <c r="B32" s="110"/>
      <c r="C32" s="21" t="s">
        <v>81</v>
      </c>
      <c r="D32" s="28">
        <v>0</v>
      </c>
      <c r="E32" s="31">
        <v>0</v>
      </c>
      <c r="F32" s="44">
        <v>0</v>
      </c>
    </row>
    <row r="33" spans="2:6" ht="19.5" hidden="1" thickBot="1" x14ac:dyDescent="0.35">
      <c r="B33" s="111">
        <v>2015</v>
      </c>
      <c r="C33" s="112"/>
      <c r="D33" s="112"/>
      <c r="E33" s="112"/>
      <c r="F33" s="113"/>
    </row>
    <row r="34" spans="2:6" ht="31.5" hidden="1" x14ac:dyDescent="0.25">
      <c r="B34" s="108" t="s">
        <v>31</v>
      </c>
      <c r="C34" s="19" t="s">
        <v>78</v>
      </c>
      <c r="D34" s="34">
        <v>0</v>
      </c>
      <c r="E34" s="37">
        <v>0</v>
      </c>
      <c r="F34" s="34">
        <v>0</v>
      </c>
    </row>
    <row r="35" spans="2:6" ht="15.75" hidden="1" x14ac:dyDescent="0.25">
      <c r="B35" s="109"/>
      <c r="C35" s="20" t="s">
        <v>79</v>
      </c>
      <c r="D35" s="35">
        <v>0</v>
      </c>
      <c r="E35" s="38">
        <v>0</v>
      </c>
      <c r="F35" s="45">
        <v>0</v>
      </c>
    </row>
    <row r="36" spans="2:6" ht="15.75" hidden="1" x14ac:dyDescent="0.25">
      <c r="B36" s="109"/>
      <c r="C36" s="20" t="s">
        <v>80</v>
      </c>
      <c r="D36" s="35">
        <v>0</v>
      </c>
      <c r="E36" s="38">
        <v>0</v>
      </c>
      <c r="F36" s="45">
        <v>0</v>
      </c>
    </row>
    <row r="37" spans="2:6" ht="16.5" hidden="1" thickBot="1" x14ac:dyDescent="0.3">
      <c r="B37" s="110"/>
      <c r="C37" s="21" t="s">
        <v>81</v>
      </c>
      <c r="D37" s="36">
        <v>0</v>
      </c>
      <c r="E37" s="39">
        <v>0</v>
      </c>
      <c r="F37" s="46">
        <v>0</v>
      </c>
    </row>
    <row r="38" spans="2:6" ht="31.5" hidden="1" x14ac:dyDescent="0.25">
      <c r="B38" s="108" t="s">
        <v>32</v>
      </c>
      <c r="C38" s="19" t="s">
        <v>82</v>
      </c>
      <c r="D38" s="22">
        <v>105116.06439285715</v>
      </c>
      <c r="E38" s="29">
        <v>0.35</v>
      </c>
      <c r="F38" s="22">
        <v>47</v>
      </c>
    </row>
    <row r="39" spans="2:6" ht="15.75" hidden="1" x14ac:dyDescent="0.25">
      <c r="B39" s="109"/>
      <c r="C39" s="20" t="s">
        <v>79</v>
      </c>
      <c r="D39" s="23">
        <v>61163.182666666675</v>
      </c>
      <c r="E39" s="30">
        <v>0.3</v>
      </c>
      <c r="F39" s="43">
        <v>7</v>
      </c>
    </row>
    <row r="40" spans="2:6" ht="15.75" hidden="1" x14ac:dyDescent="0.25">
      <c r="B40" s="109"/>
      <c r="C40" s="20" t="s">
        <v>80</v>
      </c>
      <c r="D40" s="23">
        <v>43952.881726190477</v>
      </c>
      <c r="E40" s="30">
        <v>0.05</v>
      </c>
      <c r="F40" s="43">
        <v>40</v>
      </c>
    </row>
    <row r="41" spans="2:6" ht="16.5" hidden="1" thickBot="1" x14ac:dyDescent="0.3">
      <c r="B41" s="110"/>
      <c r="C41" s="21" t="s">
        <v>81</v>
      </c>
      <c r="D41" s="28">
        <v>0</v>
      </c>
      <c r="E41" s="31">
        <v>0</v>
      </c>
      <c r="F41" s="44">
        <v>0</v>
      </c>
    </row>
  </sheetData>
  <mergeCells count="15">
    <mergeCell ref="B11:B14"/>
    <mergeCell ref="B2:F2"/>
    <mergeCell ref="B3:F3"/>
    <mergeCell ref="B4:F4"/>
    <mergeCell ref="B5:F5"/>
    <mergeCell ref="B7:B10"/>
    <mergeCell ref="B38:B41"/>
    <mergeCell ref="B33:F33"/>
    <mergeCell ref="B24:F24"/>
    <mergeCell ref="B15:F15"/>
    <mergeCell ref="B16:B19"/>
    <mergeCell ref="B20:B23"/>
    <mergeCell ref="B25:B28"/>
    <mergeCell ref="B29:B32"/>
    <mergeCell ref="B34:B3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="110" zoomScaleNormal="100" zoomScaleSheetLayoutView="110" workbookViewId="0">
      <selection activeCell="T25" sqref="T25"/>
    </sheetView>
  </sheetViews>
  <sheetFormatPr defaultRowHeight="15" x14ac:dyDescent="0.25"/>
  <cols>
    <col min="2" max="2" width="27.85546875" customWidth="1"/>
  </cols>
  <sheetData>
    <row r="1" spans="1:11" ht="15.75" x14ac:dyDescent="0.25">
      <c r="A1" s="94" t="s">
        <v>103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5.75" x14ac:dyDescent="0.25">
      <c r="A2" s="95" t="s">
        <v>154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5.75" x14ac:dyDescent="0.25">
      <c r="A3" s="102" t="s">
        <v>155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5.75" x14ac:dyDescent="0.25">
      <c r="A4" s="99" t="s">
        <v>140</v>
      </c>
      <c r="B4" s="99" t="s">
        <v>86</v>
      </c>
      <c r="C4" s="100" t="s">
        <v>87</v>
      </c>
      <c r="D4" s="100"/>
      <c r="E4" s="100"/>
      <c r="F4" s="100" t="s">
        <v>89</v>
      </c>
      <c r="G4" s="100"/>
      <c r="H4" s="100"/>
      <c r="I4" s="100" t="s">
        <v>156</v>
      </c>
      <c r="J4" s="100"/>
      <c r="K4" s="100"/>
    </row>
    <row r="5" spans="1:11" ht="29.25" customHeight="1" x14ac:dyDescent="0.25">
      <c r="A5" s="99"/>
      <c r="B5" s="99"/>
      <c r="C5" s="58" t="s">
        <v>79</v>
      </c>
      <c r="D5" s="58" t="s">
        <v>80</v>
      </c>
      <c r="E5" s="59" t="s">
        <v>88</v>
      </c>
      <c r="F5" s="58" t="s">
        <v>79</v>
      </c>
      <c r="G5" s="58" t="s">
        <v>80</v>
      </c>
      <c r="H5" s="59" t="s">
        <v>88</v>
      </c>
      <c r="I5" s="58" t="s">
        <v>79</v>
      </c>
      <c r="J5" s="58" t="s">
        <v>80</v>
      </c>
      <c r="K5" s="59" t="s">
        <v>88</v>
      </c>
    </row>
    <row r="6" spans="1:11" ht="15.75" x14ac:dyDescent="0.25">
      <c r="A6" s="99" t="s">
        <v>31</v>
      </c>
      <c r="B6" s="50" t="s">
        <v>91</v>
      </c>
      <c r="C6" s="50">
        <v>639</v>
      </c>
      <c r="D6" s="50">
        <v>31</v>
      </c>
      <c r="E6" s="50">
        <v>0</v>
      </c>
      <c r="F6" s="51">
        <v>3464</v>
      </c>
      <c r="G6" s="51">
        <v>350</v>
      </c>
      <c r="H6" s="51">
        <v>0</v>
      </c>
      <c r="I6" s="48">
        <v>298</v>
      </c>
      <c r="J6" s="48">
        <v>15</v>
      </c>
      <c r="K6" s="48">
        <v>0</v>
      </c>
    </row>
    <row r="7" spans="1:11" ht="15.75" x14ac:dyDescent="0.25">
      <c r="A7" s="99"/>
      <c r="B7" s="50" t="s">
        <v>92</v>
      </c>
      <c r="C7" s="50">
        <v>0</v>
      </c>
      <c r="D7" s="50">
        <v>0</v>
      </c>
      <c r="E7" s="50">
        <v>0</v>
      </c>
      <c r="F7" s="51">
        <v>0</v>
      </c>
      <c r="G7" s="51">
        <v>0</v>
      </c>
      <c r="H7" s="51">
        <v>0</v>
      </c>
      <c r="I7" s="48">
        <v>0</v>
      </c>
      <c r="J7" s="48">
        <v>0</v>
      </c>
      <c r="K7" s="48">
        <v>0</v>
      </c>
    </row>
    <row r="8" spans="1:11" ht="15.75" x14ac:dyDescent="0.25">
      <c r="A8" s="99"/>
      <c r="B8" s="50" t="s">
        <v>93</v>
      </c>
      <c r="C8" s="50">
        <v>639</v>
      </c>
      <c r="D8" s="50">
        <v>31</v>
      </c>
      <c r="E8" s="50">
        <v>0</v>
      </c>
      <c r="F8" s="51">
        <v>3464</v>
      </c>
      <c r="G8" s="51">
        <v>350</v>
      </c>
      <c r="H8" s="51">
        <v>0</v>
      </c>
      <c r="I8" s="48">
        <v>298</v>
      </c>
      <c r="J8" s="48">
        <v>15</v>
      </c>
      <c r="K8" s="48">
        <v>0</v>
      </c>
    </row>
    <row r="9" spans="1:11" ht="15.75" x14ac:dyDescent="0.25">
      <c r="A9" s="99" t="s">
        <v>32</v>
      </c>
      <c r="B9" s="50" t="s">
        <v>94</v>
      </c>
      <c r="C9" s="50">
        <v>9</v>
      </c>
      <c r="D9" s="50">
        <v>25</v>
      </c>
      <c r="E9" s="50">
        <v>0</v>
      </c>
      <c r="F9" s="51">
        <v>468</v>
      </c>
      <c r="G9" s="51">
        <v>2026</v>
      </c>
      <c r="H9" s="51">
        <v>0</v>
      </c>
      <c r="I9" s="48">
        <v>102</v>
      </c>
      <c r="J9" s="48">
        <v>304</v>
      </c>
      <c r="K9" s="48">
        <v>0</v>
      </c>
    </row>
    <row r="10" spans="1:11" ht="15.75" x14ac:dyDescent="0.25">
      <c r="A10" s="99"/>
      <c r="B10" s="50" t="s">
        <v>92</v>
      </c>
      <c r="C10" s="50">
        <v>0</v>
      </c>
      <c r="D10" s="50">
        <v>0</v>
      </c>
      <c r="E10" s="50">
        <v>0</v>
      </c>
      <c r="F10" s="51">
        <v>0</v>
      </c>
      <c r="G10" s="51">
        <v>0</v>
      </c>
      <c r="H10" s="51">
        <v>0</v>
      </c>
      <c r="I10" s="48">
        <v>0</v>
      </c>
      <c r="J10" s="48">
        <v>0</v>
      </c>
      <c r="K10" s="48">
        <v>0</v>
      </c>
    </row>
    <row r="11" spans="1:11" ht="15.75" x14ac:dyDescent="0.25">
      <c r="A11" s="99"/>
      <c r="B11" s="50" t="s">
        <v>95</v>
      </c>
      <c r="C11" s="50">
        <v>0</v>
      </c>
      <c r="D11" s="50">
        <v>0</v>
      </c>
      <c r="E11" s="50">
        <v>0</v>
      </c>
      <c r="F11" s="51">
        <v>0</v>
      </c>
      <c r="G11" s="51">
        <v>0</v>
      </c>
      <c r="H11" s="51">
        <v>0</v>
      </c>
      <c r="I11" s="48">
        <v>0</v>
      </c>
      <c r="J11" s="48">
        <v>0</v>
      </c>
      <c r="K11" s="48">
        <v>0</v>
      </c>
    </row>
    <row r="12" spans="1:11" ht="15.75" x14ac:dyDescent="0.25">
      <c r="A12" s="99" t="s">
        <v>33</v>
      </c>
      <c r="B12" s="50" t="s">
        <v>96</v>
      </c>
      <c r="C12" s="50">
        <v>0</v>
      </c>
      <c r="D12" s="50">
        <v>10</v>
      </c>
      <c r="E12" s="50">
        <v>0</v>
      </c>
      <c r="F12" s="51">
        <v>0</v>
      </c>
      <c r="G12" s="51">
        <v>2921</v>
      </c>
      <c r="H12" s="51">
        <v>0</v>
      </c>
      <c r="I12" s="48">
        <v>0</v>
      </c>
      <c r="J12" s="48">
        <v>115</v>
      </c>
      <c r="K12" s="48">
        <v>0</v>
      </c>
    </row>
    <row r="13" spans="1:11" ht="15.75" x14ac:dyDescent="0.25">
      <c r="A13" s="99"/>
      <c r="B13" s="50" t="s">
        <v>92</v>
      </c>
      <c r="C13" s="50">
        <v>0</v>
      </c>
      <c r="D13" s="50">
        <v>0</v>
      </c>
      <c r="E13" s="50">
        <v>0</v>
      </c>
      <c r="F13" s="51">
        <v>0</v>
      </c>
      <c r="G13" s="51">
        <v>0</v>
      </c>
      <c r="H13" s="51">
        <v>0</v>
      </c>
      <c r="I13" s="48">
        <v>0</v>
      </c>
      <c r="J13" s="48">
        <v>0</v>
      </c>
      <c r="K13" s="48">
        <v>0</v>
      </c>
    </row>
    <row r="14" spans="1:11" ht="15.75" x14ac:dyDescent="0.25">
      <c r="A14" s="99"/>
      <c r="B14" s="50" t="s">
        <v>97</v>
      </c>
      <c r="C14" s="50">
        <v>0</v>
      </c>
      <c r="D14" s="50">
        <v>10</v>
      </c>
      <c r="E14" s="50">
        <v>0</v>
      </c>
      <c r="F14" s="51">
        <v>0</v>
      </c>
      <c r="G14" s="51">
        <v>2921</v>
      </c>
      <c r="H14" s="51">
        <v>0</v>
      </c>
      <c r="I14" s="48">
        <v>0</v>
      </c>
      <c r="J14" s="48">
        <v>115</v>
      </c>
      <c r="K14" s="48">
        <v>0</v>
      </c>
    </row>
    <row r="15" spans="1:11" ht="15.75" x14ac:dyDescent="0.25">
      <c r="A15" s="99" t="s">
        <v>34</v>
      </c>
      <c r="B15" s="50" t="s">
        <v>98</v>
      </c>
      <c r="C15" s="50">
        <v>0</v>
      </c>
      <c r="D15" s="50">
        <v>0</v>
      </c>
      <c r="E15" s="50">
        <v>0</v>
      </c>
      <c r="F15" s="51">
        <v>0</v>
      </c>
      <c r="G15" s="51">
        <v>0</v>
      </c>
      <c r="H15" s="51">
        <v>0</v>
      </c>
      <c r="I15" s="48">
        <v>0</v>
      </c>
      <c r="J15" s="48">
        <v>0</v>
      </c>
      <c r="K15" s="48">
        <v>0</v>
      </c>
    </row>
    <row r="16" spans="1:11" ht="15.75" x14ac:dyDescent="0.25">
      <c r="A16" s="99"/>
      <c r="B16" s="50" t="s">
        <v>92</v>
      </c>
      <c r="C16" s="50">
        <v>0</v>
      </c>
      <c r="D16" s="50">
        <v>0</v>
      </c>
      <c r="E16" s="50">
        <v>0</v>
      </c>
      <c r="F16" s="51">
        <v>0</v>
      </c>
      <c r="G16" s="51">
        <v>0</v>
      </c>
      <c r="H16" s="51">
        <v>0</v>
      </c>
      <c r="I16" s="48">
        <v>0</v>
      </c>
      <c r="J16" s="48">
        <v>0</v>
      </c>
      <c r="K16" s="48">
        <v>0</v>
      </c>
    </row>
    <row r="17" spans="1:11" ht="15.75" x14ac:dyDescent="0.25">
      <c r="A17" s="99"/>
      <c r="B17" s="50" t="s">
        <v>97</v>
      </c>
      <c r="C17" s="50">
        <v>0</v>
      </c>
      <c r="D17" s="50">
        <v>0</v>
      </c>
      <c r="E17" s="50">
        <v>0</v>
      </c>
      <c r="F17" s="51">
        <v>0</v>
      </c>
      <c r="G17" s="51">
        <v>0</v>
      </c>
      <c r="H17" s="51">
        <v>0</v>
      </c>
      <c r="I17" s="48">
        <v>0</v>
      </c>
      <c r="J17" s="48">
        <v>0</v>
      </c>
      <c r="K17" s="48">
        <v>0</v>
      </c>
    </row>
    <row r="18" spans="1:11" ht="15.75" x14ac:dyDescent="0.25">
      <c r="A18" s="99" t="s">
        <v>35</v>
      </c>
      <c r="B18" s="50" t="s">
        <v>99</v>
      </c>
      <c r="C18" s="50">
        <v>0</v>
      </c>
      <c r="D18" s="50">
        <v>0</v>
      </c>
      <c r="E18" s="50">
        <v>0</v>
      </c>
      <c r="F18" s="51">
        <v>0</v>
      </c>
      <c r="G18" s="51">
        <v>0</v>
      </c>
      <c r="H18" s="51">
        <v>0</v>
      </c>
      <c r="I18" s="48">
        <v>0</v>
      </c>
      <c r="J18" s="48">
        <v>0</v>
      </c>
      <c r="K18" s="48">
        <v>0</v>
      </c>
    </row>
    <row r="19" spans="1:11" ht="15.75" x14ac:dyDescent="0.25">
      <c r="A19" s="99"/>
      <c r="B19" s="50" t="s">
        <v>92</v>
      </c>
      <c r="C19" s="50">
        <v>0</v>
      </c>
      <c r="D19" s="50">
        <v>0</v>
      </c>
      <c r="E19" s="50">
        <v>0</v>
      </c>
      <c r="F19" s="51">
        <v>0</v>
      </c>
      <c r="G19" s="51">
        <v>0</v>
      </c>
      <c r="H19" s="51">
        <v>0</v>
      </c>
      <c r="I19" s="48">
        <v>0</v>
      </c>
      <c r="J19" s="48">
        <v>0</v>
      </c>
      <c r="K19" s="48">
        <v>0</v>
      </c>
    </row>
    <row r="20" spans="1:11" ht="15.75" x14ac:dyDescent="0.25">
      <c r="A20" s="99"/>
      <c r="B20" s="50" t="s">
        <v>97</v>
      </c>
      <c r="C20" s="50">
        <v>0</v>
      </c>
      <c r="D20" s="50">
        <v>0</v>
      </c>
      <c r="E20" s="50">
        <v>0</v>
      </c>
      <c r="F20" s="51">
        <v>0</v>
      </c>
      <c r="G20" s="51">
        <v>0</v>
      </c>
      <c r="H20" s="51">
        <v>0</v>
      </c>
      <c r="I20" s="48">
        <v>0</v>
      </c>
      <c r="J20" s="48">
        <v>0</v>
      </c>
      <c r="K20" s="48">
        <v>0</v>
      </c>
    </row>
    <row r="21" spans="1:11" ht="15.75" x14ac:dyDescent="0.25">
      <c r="A21" s="58" t="s">
        <v>36</v>
      </c>
      <c r="B21" s="50" t="s">
        <v>100</v>
      </c>
      <c r="C21" s="50">
        <v>0</v>
      </c>
      <c r="D21" s="50">
        <v>0</v>
      </c>
      <c r="E21" s="50">
        <v>0</v>
      </c>
      <c r="F21" s="51">
        <v>0</v>
      </c>
      <c r="G21" s="51">
        <v>0</v>
      </c>
      <c r="H21" s="51">
        <v>0</v>
      </c>
      <c r="I21" s="48">
        <v>0</v>
      </c>
      <c r="J21" s="48">
        <v>0</v>
      </c>
      <c r="K21" s="48">
        <v>0</v>
      </c>
    </row>
    <row r="22" spans="1:11" x14ac:dyDescent="0.25">
      <c r="A22" s="12"/>
      <c r="B22" s="7"/>
      <c r="C22" s="10"/>
      <c r="D22" s="10"/>
      <c r="E22" s="10"/>
      <c r="F22" s="10"/>
      <c r="G22" s="10"/>
      <c r="H22" s="10"/>
      <c r="I22" s="10"/>
      <c r="J22" s="10"/>
      <c r="K22" s="10"/>
    </row>
    <row r="23" spans="1:11" x14ac:dyDescent="0.25">
      <c r="A23" s="47" t="s">
        <v>101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11" x14ac:dyDescent="0.25">
      <c r="A24" s="118" t="s">
        <v>102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</row>
    <row r="25" spans="1:11" ht="103.5" customHeight="1" x14ac:dyDescent="0.25">
      <c r="A25" s="117" t="s">
        <v>102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</row>
  </sheetData>
  <mergeCells count="15">
    <mergeCell ref="A25:K25"/>
    <mergeCell ref="A12:A14"/>
    <mergeCell ref="A15:A17"/>
    <mergeCell ref="A18:A20"/>
    <mergeCell ref="A24:K24"/>
    <mergeCell ref="A6:A8"/>
    <mergeCell ref="A9:A11"/>
    <mergeCell ref="A4:A5"/>
    <mergeCell ref="B4:B5"/>
    <mergeCell ref="A1:K1"/>
    <mergeCell ref="A2:K2"/>
    <mergeCell ref="A3:K3"/>
    <mergeCell ref="C4:E4"/>
    <mergeCell ref="F4:H4"/>
    <mergeCell ref="I4:K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view="pageBreakPreview" zoomScale="110" zoomScaleNormal="100" zoomScaleSheetLayoutView="110" workbookViewId="0">
      <selection activeCell="D7" sqref="D7:E7"/>
    </sheetView>
  </sheetViews>
  <sheetFormatPr defaultRowHeight="15" x14ac:dyDescent="0.25"/>
  <cols>
    <col min="2" max="2" width="5.7109375" customWidth="1"/>
    <col min="3" max="3" width="40.7109375" customWidth="1"/>
    <col min="4" max="12" width="8.7109375" customWidth="1"/>
  </cols>
  <sheetData>
    <row r="2" spans="2:12" x14ac:dyDescent="0.25">
      <c r="B2" s="104" t="s">
        <v>103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2:12" x14ac:dyDescent="0.25">
      <c r="B3" s="104" t="s">
        <v>104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2:12" x14ac:dyDescent="0.25">
      <c r="B4" s="104" t="s">
        <v>109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2:12" ht="30" customHeight="1" x14ac:dyDescent="0.25">
      <c r="B5" s="121" t="s">
        <v>86</v>
      </c>
      <c r="C5" s="121"/>
      <c r="D5" s="120" t="s">
        <v>87</v>
      </c>
      <c r="E5" s="120"/>
      <c r="F5" s="120"/>
      <c r="G5" s="120" t="s">
        <v>89</v>
      </c>
      <c r="H5" s="120"/>
      <c r="I5" s="120"/>
      <c r="J5" s="120" t="s">
        <v>90</v>
      </c>
      <c r="K5" s="120"/>
      <c r="L5" s="120"/>
    </row>
    <row r="6" spans="2:12" ht="30" customHeight="1" x14ac:dyDescent="0.25">
      <c r="B6" s="121"/>
      <c r="C6" s="121"/>
      <c r="D6" s="5" t="s">
        <v>79</v>
      </c>
      <c r="E6" s="5" t="s">
        <v>80</v>
      </c>
      <c r="F6" s="2" t="s">
        <v>88</v>
      </c>
      <c r="G6" s="5" t="s">
        <v>79</v>
      </c>
      <c r="H6" s="5" t="s">
        <v>80</v>
      </c>
      <c r="I6" s="2" t="s">
        <v>88</v>
      </c>
      <c r="J6" s="5" t="s">
        <v>79</v>
      </c>
      <c r="K6" s="5" t="s">
        <v>80</v>
      </c>
      <c r="L6" s="2" t="s">
        <v>88</v>
      </c>
    </row>
    <row r="7" spans="2:12" x14ac:dyDescent="0.25">
      <c r="B7" s="119" t="s">
        <v>31</v>
      </c>
      <c r="C7" t="s">
        <v>91</v>
      </c>
      <c r="D7">
        <v>821</v>
      </c>
      <c r="E7">
        <v>25</v>
      </c>
      <c r="F7">
        <v>0</v>
      </c>
      <c r="G7">
        <v>4275.1899999999996</v>
      </c>
      <c r="H7">
        <v>344.7</v>
      </c>
      <c r="I7">
        <v>0</v>
      </c>
      <c r="J7">
        <v>448.49900000000002</v>
      </c>
      <c r="K7">
        <v>11.651999999999999</v>
      </c>
      <c r="L7">
        <v>0</v>
      </c>
    </row>
    <row r="8" spans="2:12" x14ac:dyDescent="0.25">
      <c r="B8" s="119"/>
      <c r="C8" t="s">
        <v>92</v>
      </c>
    </row>
    <row r="9" spans="2:12" x14ac:dyDescent="0.25">
      <c r="B9" s="119"/>
      <c r="C9" t="s">
        <v>93</v>
      </c>
      <c r="D9">
        <v>768</v>
      </c>
      <c r="E9">
        <v>25</v>
      </c>
      <c r="F9">
        <v>0</v>
      </c>
      <c r="G9">
        <v>3913.2</v>
      </c>
      <c r="H9">
        <v>344.7</v>
      </c>
      <c r="I9">
        <v>0</v>
      </c>
      <c r="J9">
        <v>358</v>
      </c>
      <c r="K9">
        <v>11.651999999999999</v>
      </c>
      <c r="L9">
        <v>0</v>
      </c>
    </row>
    <row r="10" spans="2:12" x14ac:dyDescent="0.25">
      <c r="B10" s="119" t="s">
        <v>32</v>
      </c>
      <c r="C10" t="s">
        <v>94</v>
      </c>
      <c r="D10">
        <v>12</v>
      </c>
      <c r="E10">
        <v>19</v>
      </c>
      <c r="F10">
        <v>0</v>
      </c>
      <c r="G10">
        <v>666.1</v>
      </c>
      <c r="H10">
        <v>1234.8</v>
      </c>
      <c r="I10">
        <v>0</v>
      </c>
      <c r="J10">
        <v>151.31700000000001</v>
      </c>
      <c r="K10">
        <v>306.09399999999999</v>
      </c>
      <c r="L10">
        <v>0</v>
      </c>
    </row>
    <row r="11" spans="2:12" x14ac:dyDescent="0.25">
      <c r="B11" s="119"/>
      <c r="C11" t="s">
        <v>92</v>
      </c>
    </row>
    <row r="12" spans="2:12" x14ac:dyDescent="0.25">
      <c r="B12" s="119"/>
      <c r="C12" t="s">
        <v>95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2:12" x14ac:dyDescent="0.25">
      <c r="B13" s="119" t="s">
        <v>33</v>
      </c>
      <c r="C13" t="s">
        <v>96</v>
      </c>
      <c r="D13">
        <v>1</v>
      </c>
      <c r="E13">
        <v>20</v>
      </c>
      <c r="F13">
        <v>0</v>
      </c>
      <c r="G13">
        <v>155</v>
      </c>
      <c r="H13">
        <v>5618</v>
      </c>
      <c r="I13">
        <v>0</v>
      </c>
      <c r="J13">
        <v>2.056</v>
      </c>
      <c r="K13">
        <v>75.346000000000004</v>
      </c>
      <c r="L13">
        <v>0</v>
      </c>
    </row>
    <row r="14" spans="2:12" x14ac:dyDescent="0.25">
      <c r="B14" s="119"/>
      <c r="C14" t="s">
        <v>92</v>
      </c>
    </row>
    <row r="15" spans="2:12" x14ac:dyDescent="0.25">
      <c r="B15" s="119"/>
      <c r="C15" t="s">
        <v>97</v>
      </c>
      <c r="F15">
        <v>0</v>
      </c>
      <c r="I15">
        <v>0</v>
      </c>
      <c r="L15">
        <v>0</v>
      </c>
    </row>
    <row r="16" spans="2:12" x14ac:dyDescent="0.25">
      <c r="B16" s="119" t="s">
        <v>34</v>
      </c>
      <c r="C16" t="s">
        <v>98</v>
      </c>
      <c r="D16">
        <v>0</v>
      </c>
      <c r="E16">
        <v>4</v>
      </c>
      <c r="F16">
        <v>0</v>
      </c>
      <c r="G16">
        <v>0</v>
      </c>
      <c r="H16">
        <v>10500</v>
      </c>
      <c r="I16">
        <v>0</v>
      </c>
      <c r="J16">
        <v>0</v>
      </c>
      <c r="K16">
        <v>127.545</v>
      </c>
      <c r="L16">
        <v>0</v>
      </c>
    </row>
    <row r="17" spans="2:12" x14ac:dyDescent="0.25">
      <c r="B17" s="119"/>
      <c r="C17" t="s">
        <v>92</v>
      </c>
    </row>
    <row r="18" spans="2:12" x14ac:dyDescent="0.25">
      <c r="B18" s="119"/>
      <c r="C18" t="s">
        <v>97</v>
      </c>
      <c r="D18">
        <v>0</v>
      </c>
      <c r="F18">
        <v>0</v>
      </c>
      <c r="I18">
        <v>0</v>
      </c>
      <c r="L18">
        <v>0</v>
      </c>
    </row>
    <row r="19" spans="2:12" x14ac:dyDescent="0.25">
      <c r="B19" s="119" t="s">
        <v>35</v>
      </c>
      <c r="C19" t="s">
        <v>99</v>
      </c>
      <c r="D19">
        <v>0</v>
      </c>
      <c r="F19">
        <v>0</v>
      </c>
      <c r="I19">
        <v>0</v>
      </c>
      <c r="L19">
        <v>0</v>
      </c>
    </row>
    <row r="20" spans="2:12" x14ac:dyDescent="0.25">
      <c r="B20" s="119"/>
      <c r="C20" t="s">
        <v>92</v>
      </c>
    </row>
    <row r="21" spans="2:12" x14ac:dyDescent="0.25">
      <c r="B21" s="119"/>
      <c r="C21" t="s">
        <v>97</v>
      </c>
      <c r="D21">
        <v>0</v>
      </c>
      <c r="F21">
        <v>0</v>
      </c>
      <c r="I21">
        <v>0</v>
      </c>
      <c r="L21">
        <v>0</v>
      </c>
    </row>
    <row r="22" spans="2:12" x14ac:dyDescent="0.25">
      <c r="B22" s="4" t="s">
        <v>36</v>
      </c>
      <c r="C22" t="s">
        <v>100</v>
      </c>
      <c r="D22">
        <v>0</v>
      </c>
      <c r="F22">
        <v>0</v>
      </c>
      <c r="I22">
        <v>0</v>
      </c>
      <c r="L22">
        <v>0</v>
      </c>
    </row>
    <row r="24" spans="2:12" x14ac:dyDescent="0.25">
      <c r="B24" t="s">
        <v>101</v>
      </c>
    </row>
    <row r="25" spans="2:12" ht="93" customHeight="1" x14ac:dyDescent="0.25">
      <c r="B25" s="117" t="s">
        <v>102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</row>
  </sheetData>
  <mergeCells count="13">
    <mergeCell ref="B13:B15"/>
    <mergeCell ref="B16:B18"/>
    <mergeCell ref="B19:B21"/>
    <mergeCell ref="B25:L25"/>
    <mergeCell ref="B2:L2"/>
    <mergeCell ref="B3:L3"/>
    <mergeCell ref="B4:L4"/>
    <mergeCell ref="D5:F5"/>
    <mergeCell ref="G5:I5"/>
    <mergeCell ref="J5:L5"/>
    <mergeCell ref="B5:C6"/>
    <mergeCell ref="B7:B9"/>
    <mergeCell ref="B10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view="pageBreakPreview" zoomScaleNormal="100" zoomScaleSheetLayoutView="100" workbookViewId="0">
      <selection activeCell="X25" sqref="X25"/>
    </sheetView>
  </sheetViews>
  <sheetFormatPr defaultRowHeight="15" x14ac:dyDescent="0.25"/>
  <cols>
    <col min="2" max="2" width="5.7109375" customWidth="1"/>
    <col min="3" max="3" width="40.7109375" customWidth="1"/>
  </cols>
  <sheetData>
    <row r="2" spans="2:9" x14ac:dyDescent="0.25">
      <c r="B2" s="104" t="s">
        <v>103</v>
      </c>
      <c r="C2" s="104"/>
      <c r="D2" s="104"/>
      <c r="E2" s="104"/>
      <c r="F2" s="104"/>
      <c r="G2" s="104"/>
      <c r="H2" s="104"/>
      <c r="I2" s="104"/>
    </row>
    <row r="3" spans="2:9" x14ac:dyDescent="0.25">
      <c r="B3" s="104" t="s">
        <v>107</v>
      </c>
      <c r="C3" s="104"/>
      <c r="D3" s="104"/>
      <c r="E3" s="104"/>
      <c r="F3" s="104"/>
      <c r="G3" s="104"/>
      <c r="H3" s="104"/>
      <c r="I3" s="104"/>
    </row>
    <row r="4" spans="2:9" x14ac:dyDescent="0.25">
      <c r="B4" s="104" t="s">
        <v>108</v>
      </c>
      <c r="C4" s="104"/>
      <c r="D4" s="104"/>
      <c r="E4" s="104"/>
      <c r="F4" s="104"/>
      <c r="G4" s="104"/>
      <c r="H4" s="104"/>
      <c r="I4" s="104"/>
    </row>
    <row r="5" spans="2:9" ht="29.25" customHeight="1" x14ac:dyDescent="0.25">
      <c r="B5" s="121" t="s">
        <v>86</v>
      </c>
      <c r="C5" s="121"/>
      <c r="D5" s="120" t="s">
        <v>105</v>
      </c>
      <c r="E5" s="120"/>
      <c r="F5" s="120"/>
      <c r="G5" s="120" t="s">
        <v>89</v>
      </c>
      <c r="H5" s="120"/>
      <c r="I5" s="120"/>
    </row>
    <row r="6" spans="2:9" ht="30" x14ac:dyDescent="0.25">
      <c r="D6" s="5" t="s">
        <v>79</v>
      </c>
      <c r="E6" s="5" t="s">
        <v>80</v>
      </c>
      <c r="F6" s="2" t="s">
        <v>88</v>
      </c>
      <c r="G6" s="5" t="s">
        <v>79</v>
      </c>
      <c r="H6" s="5" t="s">
        <v>80</v>
      </c>
      <c r="I6" s="2" t="s">
        <v>88</v>
      </c>
    </row>
    <row r="7" spans="2:9" x14ac:dyDescent="0.25">
      <c r="B7" s="119" t="s">
        <v>31</v>
      </c>
      <c r="C7" t="s">
        <v>91</v>
      </c>
      <c r="D7" s="9">
        <v>821</v>
      </c>
      <c r="E7" s="9">
        <v>25</v>
      </c>
      <c r="F7" s="9">
        <v>0</v>
      </c>
      <c r="G7" s="9">
        <v>4275.1899999999996</v>
      </c>
      <c r="H7" s="9">
        <v>344.7</v>
      </c>
      <c r="I7" s="9">
        <v>0</v>
      </c>
    </row>
    <row r="8" spans="2:9" x14ac:dyDescent="0.25">
      <c r="B8" s="119"/>
      <c r="C8" t="s">
        <v>92</v>
      </c>
      <c r="D8" s="9"/>
      <c r="E8" s="9"/>
      <c r="F8" s="9"/>
      <c r="G8" s="9"/>
      <c r="H8" s="9"/>
      <c r="I8" s="9"/>
    </row>
    <row r="9" spans="2:9" x14ac:dyDescent="0.25">
      <c r="B9" s="119"/>
      <c r="C9" t="s">
        <v>93</v>
      </c>
      <c r="D9" s="9">
        <v>768</v>
      </c>
      <c r="E9" s="9">
        <v>25</v>
      </c>
      <c r="F9" s="9">
        <v>0</v>
      </c>
      <c r="G9" s="9">
        <v>3913.2</v>
      </c>
      <c r="H9" s="9">
        <v>344.7</v>
      </c>
      <c r="I9" s="9">
        <v>0</v>
      </c>
    </row>
    <row r="10" spans="2:9" x14ac:dyDescent="0.25">
      <c r="B10" s="119" t="s">
        <v>32</v>
      </c>
      <c r="C10" t="s">
        <v>94</v>
      </c>
      <c r="D10" s="9">
        <v>12</v>
      </c>
      <c r="E10" s="9">
        <v>19</v>
      </c>
      <c r="F10" s="9">
        <v>0</v>
      </c>
      <c r="G10" s="9">
        <v>666.1</v>
      </c>
      <c r="H10" s="9">
        <v>1234.8</v>
      </c>
      <c r="I10" s="9">
        <v>0</v>
      </c>
    </row>
    <row r="11" spans="2:9" x14ac:dyDescent="0.25">
      <c r="B11" s="119"/>
      <c r="C11" t="s">
        <v>92</v>
      </c>
      <c r="D11" s="9"/>
      <c r="E11" s="9"/>
      <c r="F11" s="9"/>
      <c r="G11" s="9"/>
      <c r="H11" s="9"/>
      <c r="I11" s="9"/>
    </row>
    <row r="12" spans="2:9" x14ac:dyDescent="0.25">
      <c r="B12" s="119"/>
      <c r="C12" t="s">
        <v>95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2:9" x14ac:dyDescent="0.25">
      <c r="B13" s="119" t="s">
        <v>33</v>
      </c>
      <c r="C13" t="s">
        <v>96</v>
      </c>
      <c r="D13" s="9">
        <v>1</v>
      </c>
      <c r="E13" s="9">
        <v>20</v>
      </c>
      <c r="F13" s="9">
        <v>0</v>
      </c>
      <c r="G13" s="9">
        <v>155</v>
      </c>
      <c r="H13" s="9">
        <v>5618</v>
      </c>
      <c r="I13" s="9">
        <v>0</v>
      </c>
    </row>
    <row r="14" spans="2:9" x14ac:dyDescent="0.25">
      <c r="B14" s="119"/>
      <c r="C14" t="s">
        <v>92</v>
      </c>
      <c r="D14" s="9"/>
      <c r="E14" s="9"/>
      <c r="F14" s="9"/>
      <c r="G14" s="9"/>
      <c r="H14" s="9"/>
      <c r="I14" s="9"/>
    </row>
    <row r="15" spans="2:9" x14ac:dyDescent="0.25">
      <c r="B15" s="119"/>
      <c r="C15" t="s">
        <v>97</v>
      </c>
      <c r="D15" s="9"/>
      <c r="E15" s="9"/>
      <c r="F15" s="9"/>
      <c r="G15" s="9"/>
      <c r="H15" s="9"/>
      <c r="I15" s="9"/>
    </row>
    <row r="16" spans="2:9" x14ac:dyDescent="0.25">
      <c r="B16" s="119" t="s">
        <v>34</v>
      </c>
      <c r="C16" t="s">
        <v>98</v>
      </c>
      <c r="D16" s="9">
        <v>0</v>
      </c>
      <c r="E16" s="9">
        <v>56</v>
      </c>
      <c r="F16" s="9">
        <v>0</v>
      </c>
      <c r="G16" s="9">
        <v>0</v>
      </c>
      <c r="H16" s="9">
        <v>8.01</v>
      </c>
      <c r="I16" s="9">
        <v>0</v>
      </c>
    </row>
    <row r="17" spans="2:9" x14ac:dyDescent="0.25">
      <c r="B17" s="119"/>
      <c r="C17" t="s">
        <v>92</v>
      </c>
      <c r="D17" s="9"/>
      <c r="E17" s="9"/>
      <c r="F17" s="9"/>
      <c r="G17" s="9"/>
      <c r="H17" s="9"/>
      <c r="I17" s="9"/>
    </row>
    <row r="18" spans="2:9" x14ac:dyDescent="0.25">
      <c r="B18" s="119"/>
      <c r="C18" t="s">
        <v>97</v>
      </c>
      <c r="D18" s="9">
        <v>0</v>
      </c>
      <c r="E18" s="9"/>
      <c r="F18" s="9">
        <v>0</v>
      </c>
      <c r="G18" s="9"/>
      <c r="H18" s="9"/>
      <c r="I18" s="9">
        <v>0</v>
      </c>
    </row>
    <row r="19" spans="2:9" x14ac:dyDescent="0.25">
      <c r="B19" s="119" t="s">
        <v>35</v>
      </c>
      <c r="C19" t="s">
        <v>99</v>
      </c>
      <c r="D19" s="9">
        <v>0</v>
      </c>
      <c r="E19" s="9"/>
      <c r="F19" s="9">
        <v>0</v>
      </c>
      <c r="G19" s="9"/>
      <c r="H19" s="9"/>
      <c r="I19" s="9">
        <v>0</v>
      </c>
    </row>
    <row r="20" spans="2:9" x14ac:dyDescent="0.25">
      <c r="B20" s="119"/>
      <c r="C20" t="s">
        <v>92</v>
      </c>
      <c r="D20" s="9"/>
      <c r="E20" s="9"/>
      <c r="F20" s="9"/>
      <c r="G20" s="9"/>
      <c r="H20" s="9"/>
      <c r="I20" s="9"/>
    </row>
    <row r="21" spans="2:9" x14ac:dyDescent="0.25">
      <c r="B21" s="119"/>
      <c r="C21" t="s">
        <v>97</v>
      </c>
      <c r="D21" s="9">
        <v>0</v>
      </c>
      <c r="E21" s="9"/>
      <c r="F21" s="9">
        <v>0</v>
      </c>
      <c r="G21" s="9"/>
      <c r="H21" s="9"/>
      <c r="I21" s="9">
        <v>0</v>
      </c>
    </row>
    <row r="22" spans="2:9" x14ac:dyDescent="0.25">
      <c r="B22" s="4" t="s">
        <v>36</v>
      </c>
      <c r="C22" t="s">
        <v>100</v>
      </c>
      <c r="D22" s="9">
        <v>0</v>
      </c>
      <c r="E22" s="9"/>
      <c r="F22" s="9">
        <v>0</v>
      </c>
      <c r="G22" s="9"/>
      <c r="H22" s="9"/>
      <c r="I22" s="9">
        <v>0</v>
      </c>
    </row>
    <row r="23" spans="2:9" x14ac:dyDescent="0.25">
      <c r="D23" s="9"/>
      <c r="E23" s="9"/>
      <c r="F23" s="9"/>
      <c r="G23" s="9"/>
      <c r="H23" s="9"/>
      <c r="I23" s="9"/>
    </row>
    <row r="24" spans="2:9" ht="28.5" customHeight="1" x14ac:dyDescent="0.25">
      <c r="B24" s="122" t="s">
        <v>101</v>
      </c>
      <c r="C24" s="122"/>
      <c r="D24" s="122"/>
      <c r="E24" s="122"/>
      <c r="F24" s="122"/>
      <c r="G24" s="122"/>
      <c r="H24" s="122"/>
      <c r="I24" s="122"/>
    </row>
    <row r="25" spans="2:9" ht="123" customHeight="1" x14ac:dyDescent="0.25">
      <c r="B25" s="122" t="s">
        <v>106</v>
      </c>
      <c r="C25" s="122"/>
      <c r="D25" s="122"/>
      <c r="E25" s="122"/>
      <c r="F25" s="122"/>
      <c r="G25" s="122"/>
      <c r="H25" s="122"/>
      <c r="I25" s="122"/>
    </row>
  </sheetData>
  <mergeCells count="13">
    <mergeCell ref="B19:B21"/>
    <mergeCell ref="B24:I24"/>
    <mergeCell ref="B25:I25"/>
    <mergeCell ref="B5:C5"/>
    <mergeCell ref="B2:I2"/>
    <mergeCell ref="B3:I3"/>
    <mergeCell ref="B4:I4"/>
    <mergeCell ref="D5:F5"/>
    <mergeCell ref="G5:I5"/>
    <mergeCell ref="B7:B9"/>
    <mergeCell ref="B10:B12"/>
    <mergeCell ref="B13:B15"/>
    <mergeCell ref="B16:B1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BreakPreview" zoomScale="110" zoomScaleNormal="100" zoomScaleSheetLayoutView="110" workbookViewId="0">
      <selection activeCell="O15" sqref="O15"/>
    </sheetView>
  </sheetViews>
  <sheetFormatPr defaultRowHeight="15" x14ac:dyDescent="0.25"/>
  <cols>
    <col min="1" max="1" width="9.85546875" customWidth="1"/>
    <col min="2" max="2" width="28.7109375" customWidth="1"/>
  </cols>
  <sheetData>
    <row r="1" spans="1:8" ht="15.75" x14ac:dyDescent="0.25">
      <c r="A1" s="94" t="s">
        <v>103</v>
      </c>
      <c r="B1" s="94"/>
      <c r="C1" s="94"/>
      <c r="D1" s="94"/>
      <c r="E1" s="94"/>
      <c r="F1" s="94"/>
      <c r="G1" s="94"/>
      <c r="H1" s="94"/>
    </row>
    <row r="2" spans="1:8" ht="15.75" customHeight="1" x14ac:dyDescent="0.25">
      <c r="A2" s="95" t="s">
        <v>157</v>
      </c>
      <c r="B2" s="94"/>
      <c r="C2" s="94"/>
      <c r="D2" s="94"/>
      <c r="E2" s="94"/>
      <c r="F2" s="94"/>
      <c r="G2" s="94"/>
      <c r="H2" s="94"/>
    </row>
    <row r="3" spans="1:8" ht="15.75" x14ac:dyDescent="0.25">
      <c r="A3" s="123" t="s">
        <v>158</v>
      </c>
      <c r="B3" s="123"/>
      <c r="C3" s="123"/>
      <c r="D3" s="123"/>
      <c r="E3" s="123"/>
      <c r="F3" s="123"/>
      <c r="G3" s="123"/>
      <c r="H3" s="123"/>
    </row>
    <row r="4" spans="1:8" ht="15" customHeight="1" x14ac:dyDescent="0.25">
      <c r="A4" s="99"/>
      <c r="B4" s="99" t="s">
        <v>86</v>
      </c>
      <c r="C4" s="100" t="s">
        <v>159</v>
      </c>
      <c r="D4" s="100"/>
      <c r="E4" s="100"/>
      <c r="F4" s="100" t="s">
        <v>160</v>
      </c>
      <c r="G4" s="100"/>
      <c r="H4" s="100"/>
    </row>
    <row r="5" spans="1:8" ht="31.5" x14ac:dyDescent="0.25">
      <c r="A5" s="99"/>
      <c r="B5" s="99"/>
      <c r="C5" s="58" t="s">
        <v>79</v>
      </c>
      <c r="D5" s="58" t="s">
        <v>80</v>
      </c>
      <c r="E5" s="59" t="s">
        <v>161</v>
      </c>
      <c r="F5" s="58" t="s">
        <v>79</v>
      </c>
      <c r="G5" s="58" t="s">
        <v>80</v>
      </c>
      <c r="H5" s="59" t="s">
        <v>162</v>
      </c>
    </row>
    <row r="6" spans="1:8" ht="15.75" x14ac:dyDescent="0.25">
      <c r="A6" s="99" t="s">
        <v>31</v>
      </c>
      <c r="B6" s="50" t="s">
        <v>91</v>
      </c>
      <c r="C6" s="50">
        <v>1083</v>
      </c>
      <c r="D6" s="50">
        <v>44</v>
      </c>
      <c r="E6" s="50">
        <v>0</v>
      </c>
      <c r="F6" s="51">
        <v>5488</v>
      </c>
      <c r="G6" s="51">
        <v>560</v>
      </c>
      <c r="H6" s="51">
        <v>0</v>
      </c>
    </row>
    <row r="7" spans="1:8" ht="15.75" x14ac:dyDescent="0.25">
      <c r="A7" s="99"/>
      <c r="B7" s="50" t="s">
        <v>92</v>
      </c>
      <c r="C7" s="50">
        <v>0</v>
      </c>
      <c r="D7" s="50">
        <v>0</v>
      </c>
      <c r="E7" s="50">
        <v>0</v>
      </c>
      <c r="F7" s="51">
        <v>0</v>
      </c>
      <c r="G7" s="51">
        <v>0</v>
      </c>
      <c r="H7" s="51">
        <v>0</v>
      </c>
    </row>
    <row r="8" spans="1:8" ht="15.75" x14ac:dyDescent="0.25">
      <c r="A8" s="99"/>
      <c r="B8" s="50" t="s">
        <v>93</v>
      </c>
      <c r="C8" s="50">
        <v>0</v>
      </c>
      <c r="D8" s="50">
        <v>0</v>
      </c>
      <c r="E8" s="50">
        <v>0</v>
      </c>
      <c r="F8" s="51">
        <v>0</v>
      </c>
      <c r="G8" s="51">
        <v>0</v>
      </c>
      <c r="H8" s="51">
        <v>0</v>
      </c>
    </row>
    <row r="9" spans="1:8" ht="15.75" x14ac:dyDescent="0.25">
      <c r="A9" s="99" t="s">
        <v>32</v>
      </c>
      <c r="B9" s="50" t="s">
        <v>94</v>
      </c>
      <c r="C9" s="50">
        <v>23</v>
      </c>
      <c r="D9" s="50">
        <v>51</v>
      </c>
      <c r="E9" s="50">
        <v>0</v>
      </c>
      <c r="F9" s="51">
        <v>1600</v>
      </c>
      <c r="G9" s="51">
        <v>4485</v>
      </c>
      <c r="H9" s="51">
        <v>0</v>
      </c>
    </row>
    <row r="10" spans="1:8" ht="15.75" x14ac:dyDescent="0.25">
      <c r="A10" s="99"/>
      <c r="B10" s="50" t="s">
        <v>92</v>
      </c>
      <c r="C10" s="50">
        <v>0</v>
      </c>
      <c r="D10" s="50">
        <v>0</v>
      </c>
      <c r="E10" s="50">
        <v>0</v>
      </c>
      <c r="F10" s="51">
        <v>0</v>
      </c>
      <c r="G10" s="51">
        <v>0</v>
      </c>
      <c r="H10" s="51">
        <v>0</v>
      </c>
    </row>
    <row r="11" spans="1:8" ht="15.75" x14ac:dyDescent="0.25">
      <c r="A11" s="99"/>
      <c r="B11" s="50" t="s">
        <v>95</v>
      </c>
      <c r="C11" s="50">
        <v>0</v>
      </c>
      <c r="D11" s="50">
        <v>0</v>
      </c>
      <c r="E11" s="50">
        <v>0</v>
      </c>
      <c r="F11" s="51">
        <v>0</v>
      </c>
      <c r="G11" s="51">
        <v>0</v>
      </c>
      <c r="H11" s="51">
        <v>0</v>
      </c>
    </row>
    <row r="12" spans="1:8" ht="15.75" x14ac:dyDescent="0.25">
      <c r="A12" s="99" t="s">
        <v>33</v>
      </c>
      <c r="B12" s="50" t="s">
        <v>96</v>
      </c>
      <c r="C12" s="50">
        <v>0</v>
      </c>
      <c r="D12" s="50">
        <v>18</v>
      </c>
      <c r="E12" s="50">
        <v>0</v>
      </c>
      <c r="F12" s="51">
        <v>0</v>
      </c>
      <c r="G12" s="51">
        <v>4700</v>
      </c>
      <c r="H12" s="51">
        <v>0</v>
      </c>
    </row>
    <row r="13" spans="1:8" ht="15.75" x14ac:dyDescent="0.25">
      <c r="A13" s="99"/>
      <c r="B13" s="50" t="s">
        <v>92</v>
      </c>
      <c r="C13" s="50">
        <v>0</v>
      </c>
      <c r="D13" s="50">
        <v>0</v>
      </c>
      <c r="E13" s="50">
        <v>0</v>
      </c>
      <c r="F13" s="51">
        <v>0</v>
      </c>
      <c r="G13" s="51">
        <v>0</v>
      </c>
      <c r="H13" s="51">
        <v>0</v>
      </c>
    </row>
    <row r="14" spans="1:8" ht="15.75" x14ac:dyDescent="0.25">
      <c r="A14" s="99"/>
      <c r="B14" s="50" t="s">
        <v>97</v>
      </c>
      <c r="C14" s="50">
        <v>0</v>
      </c>
      <c r="D14" s="50">
        <v>0</v>
      </c>
      <c r="E14" s="50">
        <v>0</v>
      </c>
      <c r="F14" s="51">
        <v>0</v>
      </c>
      <c r="G14" s="51">
        <v>0</v>
      </c>
      <c r="H14" s="51">
        <v>0</v>
      </c>
    </row>
    <row r="15" spans="1:8" ht="15.75" x14ac:dyDescent="0.25">
      <c r="A15" s="99" t="s">
        <v>34</v>
      </c>
      <c r="B15" s="50" t="s">
        <v>98</v>
      </c>
      <c r="C15" s="50">
        <v>0</v>
      </c>
      <c r="D15" s="50">
        <v>1</v>
      </c>
      <c r="E15" s="50">
        <v>0</v>
      </c>
      <c r="F15" s="51">
        <v>0</v>
      </c>
      <c r="G15" s="51">
        <v>1500</v>
      </c>
      <c r="H15" s="51">
        <v>0</v>
      </c>
    </row>
    <row r="16" spans="1:8" ht="15.75" x14ac:dyDescent="0.25">
      <c r="A16" s="99"/>
      <c r="B16" s="50" t="s">
        <v>92</v>
      </c>
      <c r="C16" s="50">
        <v>0</v>
      </c>
      <c r="D16" s="50">
        <v>0</v>
      </c>
      <c r="E16" s="50">
        <v>0</v>
      </c>
      <c r="F16" s="51">
        <v>0</v>
      </c>
      <c r="G16" s="51">
        <v>0</v>
      </c>
      <c r="H16" s="51">
        <v>0</v>
      </c>
    </row>
    <row r="17" spans="1:8" ht="15.75" x14ac:dyDescent="0.25">
      <c r="A17" s="99"/>
      <c r="B17" s="50" t="s">
        <v>97</v>
      </c>
      <c r="C17" s="50">
        <v>0</v>
      </c>
      <c r="D17" s="50">
        <v>0</v>
      </c>
      <c r="E17" s="50">
        <v>0</v>
      </c>
      <c r="F17" s="51">
        <v>0</v>
      </c>
      <c r="G17" s="51">
        <v>0</v>
      </c>
      <c r="H17" s="51">
        <v>0</v>
      </c>
    </row>
    <row r="18" spans="1:8" ht="15.75" x14ac:dyDescent="0.25">
      <c r="A18" s="99" t="s">
        <v>35</v>
      </c>
      <c r="B18" s="50" t="s">
        <v>99</v>
      </c>
      <c r="C18" s="50">
        <v>0</v>
      </c>
      <c r="D18" s="50">
        <v>0</v>
      </c>
      <c r="E18" s="50">
        <v>0</v>
      </c>
      <c r="F18" s="51">
        <v>0</v>
      </c>
      <c r="G18" s="51">
        <v>0</v>
      </c>
      <c r="H18" s="51">
        <v>0</v>
      </c>
    </row>
    <row r="19" spans="1:8" ht="15.75" x14ac:dyDescent="0.25">
      <c r="A19" s="99"/>
      <c r="B19" s="50" t="s">
        <v>92</v>
      </c>
      <c r="C19" s="50">
        <v>0</v>
      </c>
      <c r="D19" s="50">
        <v>0</v>
      </c>
      <c r="E19" s="50">
        <v>0</v>
      </c>
      <c r="F19" s="51">
        <v>0</v>
      </c>
      <c r="G19" s="51">
        <v>0</v>
      </c>
      <c r="H19" s="51">
        <v>0</v>
      </c>
    </row>
    <row r="20" spans="1:8" ht="15.75" x14ac:dyDescent="0.25">
      <c r="A20" s="99"/>
      <c r="B20" s="50" t="s">
        <v>97</v>
      </c>
      <c r="C20" s="50">
        <v>0</v>
      </c>
      <c r="D20" s="50">
        <v>0</v>
      </c>
      <c r="E20" s="50">
        <v>0</v>
      </c>
      <c r="F20" s="51">
        <v>0</v>
      </c>
      <c r="G20" s="51">
        <v>0</v>
      </c>
      <c r="H20" s="51">
        <v>0</v>
      </c>
    </row>
    <row r="21" spans="1:8" ht="15.75" x14ac:dyDescent="0.25">
      <c r="A21" s="58" t="s">
        <v>36</v>
      </c>
      <c r="B21" s="50" t="s">
        <v>100</v>
      </c>
      <c r="C21" s="50">
        <v>0</v>
      </c>
      <c r="D21" s="50">
        <v>0</v>
      </c>
      <c r="E21" s="50">
        <v>1</v>
      </c>
      <c r="F21" s="51">
        <v>0</v>
      </c>
      <c r="G21" s="51">
        <v>0</v>
      </c>
      <c r="H21" s="51">
        <v>5600</v>
      </c>
    </row>
    <row r="22" spans="1:8" x14ac:dyDescent="0.25">
      <c r="A22" s="7"/>
      <c r="B22" s="7"/>
      <c r="C22" s="13"/>
      <c r="D22" s="13"/>
      <c r="E22" s="13"/>
      <c r="F22" s="13"/>
      <c r="G22" s="13"/>
      <c r="H22" s="13"/>
    </row>
    <row r="23" spans="1:8" ht="32.25" customHeight="1" x14ac:dyDescent="0.25">
      <c r="A23" s="103" t="s">
        <v>101</v>
      </c>
      <c r="B23" s="103"/>
      <c r="C23" s="103"/>
      <c r="D23" s="103"/>
      <c r="E23" s="103"/>
      <c r="F23" s="103"/>
      <c r="G23" s="103"/>
      <c r="H23" s="103"/>
    </row>
    <row r="24" spans="1:8" ht="119.25" customHeight="1" x14ac:dyDescent="0.25">
      <c r="A24" s="103" t="s">
        <v>106</v>
      </c>
      <c r="B24" s="103"/>
      <c r="C24" s="103"/>
      <c r="D24" s="103"/>
      <c r="E24" s="103"/>
      <c r="F24" s="103"/>
      <c r="G24" s="103"/>
      <c r="H24" s="103"/>
    </row>
  </sheetData>
  <mergeCells count="14">
    <mergeCell ref="A24:H24"/>
    <mergeCell ref="A1:H1"/>
    <mergeCell ref="A2:H2"/>
    <mergeCell ref="A3:H3"/>
    <mergeCell ref="C4:E4"/>
    <mergeCell ref="F4:H4"/>
    <mergeCell ref="A6:A8"/>
    <mergeCell ref="A9:A11"/>
    <mergeCell ref="A12:A14"/>
    <mergeCell ref="A15:A17"/>
    <mergeCell ref="A4:A5"/>
    <mergeCell ref="B4:B5"/>
    <mergeCell ref="A18:A20"/>
    <mergeCell ref="A23:H23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19" zoomScaleNormal="100" zoomScaleSheetLayoutView="100" workbookViewId="0">
      <selection activeCell="D11" sqref="D11:D24"/>
    </sheetView>
  </sheetViews>
  <sheetFormatPr defaultRowHeight="15" x14ac:dyDescent="0.25"/>
  <cols>
    <col min="2" max="2" width="5.7109375" style="1" customWidth="1"/>
    <col min="3" max="3" width="59.7109375" customWidth="1"/>
    <col min="4" max="4" width="18" customWidth="1"/>
    <col min="5" max="5" width="15.7109375" bestFit="1" customWidth="1"/>
    <col min="6" max="6" width="14.85546875" bestFit="1" customWidth="1"/>
    <col min="7" max="7" width="26.42578125" customWidth="1"/>
  </cols>
  <sheetData>
    <row r="2" spans="2:6" ht="15.75" x14ac:dyDescent="0.25">
      <c r="C2" s="94" t="s">
        <v>9</v>
      </c>
      <c r="D2" s="94"/>
      <c r="E2" s="94"/>
      <c r="F2" s="94"/>
    </row>
    <row r="3" spans="2:6" ht="15.75" x14ac:dyDescent="0.25">
      <c r="C3" s="94" t="s">
        <v>10</v>
      </c>
      <c r="D3" s="94"/>
      <c r="E3" s="94"/>
      <c r="F3" s="94"/>
    </row>
    <row r="4" spans="2:6" ht="15.75" x14ac:dyDescent="0.25">
      <c r="C4" s="94" t="s">
        <v>11</v>
      </c>
      <c r="D4" s="94"/>
      <c r="E4" s="94"/>
      <c r="F4" s="94"/>
    </row>
    <row r="5" spans="2:6" ht="15.75" x14ac:dyDescent="0.25">
      <c r="C5" s="94" t="s">
        <v>110</v>
      </c>
      <c r="D5" s="94"/>
      <c r="E5" s="94"/>
      <c r="F5" s="94"/>
    </row>
    <row r="6" spans="2:6" ht="15.75" x14ac:dyDescent="0.25">
      <c r="C6" s="94" t="s">
        <v>118</v>
      </c>
      <c r="D6" s="94"/>
      <c r="E6" s="94"/>
      <c r="F6" s="94"/>
    </row>
    <row r="7" spans="2:6" ht="15.75" x14ac:dyDescent="0.25">
      <c r="C7" s="94" t="s">
        <v>24</v>
      </c>
      <c r="D7" s="94"/>
      <c r="E7" s="94"/>
      <c r="F7" s="94"/>
    </row>
    <row r="9" spans="2:6" ht="35.25" customHeight="1" x14ac:dyDescent="0.25">
      <c r="B9" s="100" t="s">
        <v>4</v>
      </c>
      <c r="C9" s="100"/>
      <c r="D9" s="100" t="s">
        <v>5</v>
      </c>
      <c r="E9" s="100" t="s">
        <v>6</v>
      </c>
      <c r="F9" s="100"/>
    </row>
    <row r="10" spans="2:6" ht="31.5" x14ac:dyDescent="0.25">
      <c r="B10" s="100"/>
      <c r="C10" s="100"/>
      <c r="D10" s="100"/>
      <c r="E10" s="59" t="s">
        <v>115</v>
      </c>
      <c r="F10" s="59" t="s">
        <v>116</v>
      </c>
    </row>
    <row r="11" spans="2:6" ht="180" customHeight="1" x14ac:dyDescent="0.25">
      <c r="B11" s="58" t="s">
        <v>3</v>
      </c>
      <c r="C11" s="65" t="s">
        <v>2</v>
      </c>
      <c r="D11" s="58" t="s">
        <v>12</v>
      </c>
      <c r="E11" s="81">
        <f>E12+E13+E14+E15</f>
        <v>971.48049903176059</v>
      </c>
      <c r="F11" s="81"/>
    </row>
    <row r="12" spans="2:6" ht="47.25" x14ac:dyDescent="0.25">
      <c r="B12" s="58" t="s">
        <v>14</v>
      </c>
      <c r="C12" s="65" t="s">
        <v>13</v>
      </c>
      <c r="D12" s="58" t="s">
        <v>12</v>
      </c>
      <c r="E12" s="81">
        <f>'[1]С1 до 15'!$P$20</f>
        <v>233.40282465655301</v>
      </c>
      <c r="F12" s="81"/>
    </row>
    <row r="13" spans="2:6" ht="47.25" x14ac:dyDescent="0.25">
      <c r="B13" s="58" t="s">
        <v>15</v>
      </c>
      <c r="C13" s="65" t="s">
        <v>18</v>
      </c>
      <c r="D13" s="58" t="s">
        <v>19</v>
      </c>
      <c r="E13" s="81">
        <f>'[1]С1 до 15'!$P$35</f>
        <v>167.91133144030525</v>
      </c>
      <c r="F13" s="81"/>
    </row>
    <row r="14" spans="2:6" ht="78.75" x14ac:dyDescent="0.25">
      <c r="B14" s="58" t="s">
        <v>16</v>
      </c>
      <c r="C14" s="65" t="s">
        <v>20</v>
      </c>
      <c r="D14" s="58" t="s">
        <v>19</v>
      </c>
      <c r="E14" s="81">
        <f>'[1]С1 до 15'!$P$36</f>
        <v>0</v>
      </c>
      <c r="F14" s="81"/>
    </row>
    <row r="15" spans="2:6" ht="94.5" x14ac:dyDescent="0.25">
      <c r="B15" s="58" t="s">
        <v>17</v>
      </c>
      <c r="C15" s="65" t="s">
        <v>21</v>
      </c>
      <c r="D15" s="58" t="s">
        <v>12</v>
      </c>
      <c r="E15" s="81">
        <f>'[1]С1 до 15'!$P$54</f>
        <v>570.16634293490233</v>
      </c>
      <c r="F15" s="81"/>
    </row>
    <row r="16" spans="2:6" ht="126" x14ac:dyDescent="0.25">
      <c r="B16" s="99" t="s">
        <v>22</v>
      </c>
      <c r="C16" s="61" t="s">
        <v>23</v>
      </c>
      <c r="D16" s="58" t="s">
        <v>19</v>
      </c>
      <c r="E16" s="90"/>
      <c r="F16" s="90"/>
    </row>
    <row r="17" spans="2:6" ht="15.75" x14ac:dyDescent="0.25">
      <c r="B17" s="99"/>
      <c r="C17" s="88" t="s">
        <v>113</v>
      </c>
      <c r="D17" s="58" t="s">
        <v>19</v>
      </c>
      <c r="E17" s="81">
        <f>'[1]расчеты ставок'!$P$11</f>
        <v>56275.066959921802</v>
      </c>
      <c r="F17" s="81"/>
    </row>
    <row r="18" spans="2:6" ht="15.75" x14ac:dyDescent="0.25">
      <c r="B18" s="99"/>
      <c r="C18" s="89" t="s">
        <v>114</v>
      </c>
      <c r="D18" s="58" t="s">
        <v>19</v>
      </c>
      <c r="E18" s="81">
        <f>'[1]расчеты ставок'!$P$16</f>
        <v>154081.05263157896</v>
      </c>
      <c r="F18" s="81"/>
    </row>
    <row r="19" spans="2:6" ht="126" x14ac:dyDescent="0.25">
      <c r="B19" s="99" t="s">
        <v>26</v>
      </c>
      <c r="C19" s="61" t="s">
        <v>25</v>
      </c>
      <c r="D19" s="58" t="s">
        <v>19</v>
      </c>
      <c r="E19" s="90"/>
      <c r="F19" s="90"/>
    </row>
    <row r="20" spans="2:6" ht="15.75" x14ac:dyDescent="0.25">
      <c r="B20" s="99"/>
      <c r="C20" s="88" t="s">
        <v>113</v>
      </c>
      <c r="D20" s="58" t="s">
        <v>19</v>
      </c>
      <c r="E20" s="90" t="s">
        <v>117</v>
      </c>
      <c r="F20" s="90"/>
    </row>
    <row r="21" spans="2:6" ht="15.75" x14ac:dyDescent="0.25">
      <c r="B21" s="99"/>
      <c r="C21" s="89" t="s">
        <v>114</v>
      </c>
      <c r="D21" s="58" t="s">
        <v>19</v>
      </c>
      <c r="E21" s="90" t="s">
        <v>117</v>
      </c>
      <c r="F21" s="90"/>
    </row>
    <row r="22" spans="2:6" ht="90" x14ac:dyDescent="0.25">
      <c r="B22" s="99" t="s">
        <v>28</v>
      </c>
      <c r="C22" s="91" t="s">
        <v>27</v>
      </c>
      <c r="D22" s="58" t="s">
        <v>12</v>
      </c>
      <c r="E22" s="90"/>
      <c r="F22" s="90"/>
    </row>
    <row r="23" spans="2:6" ht="15.75" x14ac:dyDescent="0.25">
      <c r="B23" s="99"/>
      <c r="C23" s="92" t="s">
        <v>113</v>
      </c>
      <c r="D23" s="58" t="s">
        <v>12</v>
      </c>
      <c r="E23" s="90" t="s">
        <v>117</v>
      </c>
      <c r="F23" s="90"/>
    </row>
    <row r="24" spans="2:6" ht="15.75" x14ac:dyDescent="0.25">
      <c r="B24" s="99"/>
      <c r="C24" s="93" t="s">
        <v>114</v>
      </c>
      <c r="D24" s="58" t="s">
        <v>12</v>
      </c>
      <c r="E24" s="90" t="s">
        <v>117</v>
      </c>
      <c r="F24" s="90"/>
    </row>
    <row r="26" spans="2:6" ht="54.75" customHeight="1" x14ac:dyDescent="0.25">
      <c r="B26" s="96" t="s">
        <v>29</v>
      </c>
      <c r="C26" s="96"/>
      <c r="D26" s="96"/>
      <c r="E26" s="96"/>
      <c r="F26" s="96"/>
    </row>
  </sheetData>
  <mergeCells count="13">
    <mergeCell ref="C7:F7"/>
    <mergeCell ref="C2:F2"/>
    <mergeCell ref="C3:F3"/>
    <mergeCell ref="C4:F4"/>
    <mergeCell ref="C5:F5"/>
    <mergeCell ref="C6:F6"/>
    <mergeCell ref="B26:F26"/>
    <mergeCell ref="B22:B24"/>
    <mergeCell ref="B19:B21"/>
    <mergeCell ref="B16:B18"/>
    <mergeCell ref="D9:D10"/>
    <mergeCell ref="B9:C10"/>
    <mergeCell ref="E9:F9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19" zoomScale="80" zoomScaleNormal="100" zoomScaleSheetLayoutView="80" workbookViewId="0">
      <selection activeCell="D11" sqref="D11:D24"/>
    </sheetView>
  </sheetViews>
  <sheetFormatPr defaultRowHeight="15" x14ac:dyDescent="0.25"/>
  <cols>
    <col min="2" max="2" width="5.7109375" style="1" customWidth="1"/>
    <col min="3" max="3" width="56.7109375" customWidth="1"/>
    <col min="4" max="4" width="18" customWidth="1"/>
    <col min="5" max="5" width="16.28515625" bestFit="1" customWidth="1"/>
    <col min="6" max="6" width="15.5703125" bestFit="1" customWidth="1"/>
  </cols>
  <sheetData>
    <row r="2" spans="2:6" ht="15.75" x14ac:dyDescent="0.25">
      <c r="C2" s="94" t="s">
        <v>9</v>
      </c>
      <c r="D2" s="94"/>
      <c r="E2" s="94"/>
      <c r="F2" s="94"/>
    </row>
    <row r="3" spans="2:6" ht="15.75" x14ac:dyDescent="0.25">
      <c r="C3" s="94" t="s">
        <v>10</v>
      </c>
      <c r="D3" s="94"/>
      <c r="E3" s="94"/>
      <c r="F3" s="94"/>
    </row>
    <row r="4" spans="2:6" ht="15.75" x14ac:dyDescent="0.25">
      <c r="C4" s="94" t="s">
        <v>11</v>
      </c>
      <c r="D4" s="94"/>
      <c r="E4" s="94"/>
      <c r="F4" s="94"/>
    </row>
    <row r="5" spans="2:6" ht="15.75" x14ac:dyDescent="0.25">
      <c r="C5" s="94" t="s">
        <v>111</v>
      </c>
      <c r="D5" s="94"/>
      <c r="E5" s="94"/>
      <c r="F5" s="94"/>
    </row>
    <row r="6" spans="2:6" ht="15.75" x14ac:dyDescent="0.25">
      <c r="C6" s="94" t="s">
        <v>118</v>
      </c>
      <c r="D6" s="94"/>
      <c r="E6" s="94"/>
      <c r="F6" s="94"/>
    </row>
    <row r="7" spans="2:6" ht="15.75" x14ac:dyDescent="0.25">
      <c r="C7" s="94" t="s">
        <v>24</v>
      </c>
      <c r="D7" s="94"/>
      <c r="E7" s="94"/>
      <c r="F7" s="94"/>
    </row>
    <row r="9" spans="2:6" ht="35.25" customHeight="1" x14ac:dyDescent="0.25">
      <c r="B9" s="100" t="s">
        <v>4</v>
      </c>
      <c r="C9" s="100"/>
      <c r="D9" s="100" t="s">
        <v>5</v>
      </c>
      <c r="E9" s="100" t="s">
        <v>6</v>
      </c>
      <c r="F9" s="100"/>
    </row>
    <row r="10" spans="2:6" ht="41.25" customHeight="1" x14ac:dyDescent="0.25">
      <c r="B10" s="100"/>
      <c r="C10" s="100"/>
      <c r="D10" s="100"/>
      <c r="E10" s="59" t="s">
        <v>115</v>
      </c>
      <c r="F10" s="59" t="s">
        <v>116</v>
      </c>
    </row>
    <row r="11" spans="2:6" ht="178.5" customHeight="1" x14ac:dyDescent="0.25">
      <c r="B11" s="58" t="s">
        <v>3</v>
      </c>
      <c r="C11" s="65" t="s">
        <v>2</v>
      </c>
      <c r="D11" s="58" t="s">
        <v>12</v>
      </c>
      <c r="E11" s="81">
        <f>E12+E13+E14+E15</f>
        <v>86.751134106509042</v>
      </c>
      <c r="F11" s="81"/>
    </row>
    <row r="12" spans="2:6" ht="50.25" customHeight="1" x14ac:dyDescent="0.25">
      <c r="B12" s="58" t="s">
        <v>14</v>
      </c>
      <c r="C12" s="65" t="s">
        <v>13</v>
      </c>
      <c r="D12" s="58" t="s">
        <v>12</v>
      </c>
      <c r="E12" s="81">
        <f>'[1]15-150'!$P$21</f>
        <v>37.918504918529912</v>
      </c>
      <c r="F12" s="81"/>
    </row>
    <row r="13" spans="2:6" ht="50.25" customHeight="1" x14ac:dyDescent="0.25">
      <c r="B13" s="58" t="s">
        <v>15</v>
      </c>
      <c r="C13" s="65" t="s">
        <v>18</v>
      </c>
      <c r="D13" s="58" t="s">
        <v>19</v>
      </c>
      <c r="E13" s="81">
        <f>'[1]15-150'!$P$35</f>
        <v>26.685753105989555</v>
      </c>
      <c r="F13" s="81"/>
    </row>
    <row r="14" spans="2:6" ht="84.75" customHeight="1" x14ac:dyDescent="0.25">
      <c r="B14" s="58" t="s">
        <v>16</v>
      </c>
      <c r="C14" s="65" t="s">
        <v>20</v>
      </c>
      <c r="D14" s="58" t="s">
        <v>19</v>
      </c>
      <c r="E14" s="81">
        <f>'[1]15-150'!$P$36</f>
        <v>0</v>
      </c>
      <c r="F14" s="81"/>
    </row>
    <row r="15" spans="2:6" ht="100.5" customHeight="1" x14ac:dyDescent="0.25">
      <c r="B15" s="58" t="s">
        <v>17</v>
      </c>
      <c r="C15" s="65" t="s">
        <v>21</v>
      </c>
      <c r="D15" s="58" t="s">
        <v>12</v>
      </c>
      <c r="E15" s="81">
        <f>'[1]15-150'!$P$53</f>
        <v>22.146876081989575</v>
      </c>
      <c r="F15" s="81"/>
    </row>
    <row r="16" spans="2:6" ht="141.75" x14ac:dyDescent="0.25">
      <c r="B16" s="99" t="s">
        <v>22</v>
      </c>
      <c r="C16" s="61" t="s">
        <v>23</v>
      </c>
      <c r="D16" s="58" t="s">
        <v>19</v>
      </c>
      <c r="E16" s="81"/>
      <c r="F16" s="81"/>
    </row>
    <row r="17" spans="2:6" ht="15.75" x14ac:dyDescent="0.25">
      <c r="B17" s="99"/>
      <c r="C17" s="88" t="s">
        <v>113</v>
      </c>
      <c r="D17" s="58" t="s">
        <v>19</v>
      </c>
      <c r="E17" s="81">
        <f>'[1]расчеты ставок'!$P$12</f>
        <v>63237.580645161295</v>
      </c>
      <c r="F17" s="81"/>
    </row>
    <row r="18" spans="2:6" ht="15.75" x14ac:dyDescent="0.25">
      <c r="B18" s="99"/>
      <c r="C18" s="89" t="s">
        <v>114</v>
      </c>
      <c r="D18" s="58" t="s">
        <v>19</v>
      </c>
      <c r="E18" s="81">
        <f>'[1]расчеты ставок'!$P$17</f>
        <v>280086.50932472048</v>
      </c>
      <c r="F18" s="81"/>
    </row>
    <row r="19" spans="2:6" ht="132" customHeight="1" x14ac:dyDescent="0.25">
      <c r="B19" s="99" t="s">
        <v>26</v>
      </c>
      <c r="C19" s="85" t="s">
        <v>25</v>
      </c>
      <c r="D19" s="58" t="s">
        <v>19</v>
      </c>
      <c r="E19" s="81"/>
      <c r="F19" s="81"/>
    </row>
    <row r="20" spans="2:6" ht="15.75" x14ac:dyDescent="0.25">
      <c r="B20" s="99"/>
      <c r="C20" s="88" t="s">
        <v>113</v>
      </c>
      <c r="D20" s="58" t="s">
        <v>19</v>
      </c>
      <c r="E20" s="81" t="s">
        <v>117</v>
      </c>
      <c r="F20" s="81" t="str">
        <f>E20</f>
        <v>-</v>
      </c>
    </row>
    <row r="21" spans="2:6" ht="15.75" x14ac:dyDescent="0.25">
      <c r="B21" s="99"/>
      <c r="C21" s="89" t="s">
        <v>114</v>
      </c>
      <c r="D21" s="58" t="s">
        <v>19</v>
      </c>
      <c r="E21" s="81">
        <f>'[1]расчеты ставок'!$P$34</f>
        <v>381601.78571428568</v>
      </c>
      <c r="F21" s="81"/>
    </row>
    <row r="22" spans="2:6" ht="108" customHeight="1" x14ac:dyDescent="0.25">
      <c r="B22" s="99" t="s">
        <v>28</v>
      </c>
      <c r="C22" s="65" t="s">
        <v>27</v>
      </c>
      <c r="D22" s="58" t="s">
        <v>12</v>
      </c>
      <c r="E22" s="81"/>
      <c r="F22" s="81"/>
    </row>
    <row r="23" spans="2:6" ht="15.75" x14ac:dyDescent="0.25">
      <c r="B23" s="99"/>
      <c r="C23" s="88" t="s">
        <v>113</v>
      </c>
      <c r="D23" s="58" t="s">
        <v>12</v>
      </c>
      <c r="E23" s="81" t="s">
        <v>117</v>
      </c>
      <c r="F23" s="81" t="str">
        <f>E23</f>
        <v>-</v>
      </c>
    </row>
    <row r="24" spans="2:6" ht="15.75" x14ac:dyDescent="0.25">
      <c r="B24" s="99"/>
      <c r="C24" s="89" t="s">
        <v>114</v>
      </c>
      <c r="D24" s="58" t="s">
        <v>12</v>
      </c>
      <c r="E24" s="81" t="s">
        <v>117</v>
      </c>
      <c r="F24" s="81" t="str">
        <f>E24</f>
        <v>-</v>
      </c>
    </row>
    <row r="26" spans="2:6" ht="54" customHeight="1" x14ac:dyDescent="0.25">
      <c r="B26" s="96" t="s">
        <v>29</v>
      </c>
      <c r="C26" s="96"/>
      <c r="D26" s="96"/>
      <c r="E26" s="96"/>
      <c r="F26" s="96"/>
    </row>
  </sheetData>
  <mergeCells count="13">
    <mergeCell ref="B19:B21"/>
    <mergeCell ref="B22:B24"/>
    <mergeCell ref="B26:F26"/>
    <mergeCell ref="B9:C10"/>
    <mergeCell ref="D9:D10"/>
    <mergeCell ref="E9:F9"/>
    <mergeCell ref="B16:B18"/>
    <mergeCell ref="C7:F7"/>
    <mergeCell ref="C2:F2"/>
    <mergeCell ref="C3:F3"/>
    <mergeCell ref="C4:F4"/>
    <mergeCell ref="C5:F5"/>
    <mergeCell ref="C6:F6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abSelected="1" view="pageBreakPreview" topLeftCell="A4" zoomScale="90" zoomScaleNormal="100" zoomScaleSheetLayoutView="90" workbookViewId="0">
      <selection activeCell="D11" sqref="D11:D24"/>
    </sheetView>
  </sheetViews>
  <sheetFormatPr defaultRowHeight="15" x14ac:dyDescent="0.25"/>
  <cols>
    <col min="2" max="2" width="5.7109375" style="1" customWidth="1"/>
    <col min="3" max="3" width="63.5703125" customWidth="1"/>
    <col min="4" max="4" width="11.7109375" bestFit="1" customWidth="1"/>
    <col min="5" max="5" width="15.7109375" bestFit="1" customWidth="1"/>
    <col min="6" max="6" width="14.85546875" bestFit="1" customWidth="1"/>
  </cols>
  <sheetData>
    <row r="2" spans="2:6" ht="15.75" x14ac:dyDescent="0.25">
      <c r="C2" s="94" t="s">
        <v>9</v>
      </c>
      <c r="D2" s="94"/>
      <c r="E2" s="94"/>
      <c r="F2" s="94"/>
    </row>
    <row r="3" spans="2:6" ht="15.75" x14ac:dyDescent="0.25">
      <c r="C3" s="94" t="s">
        <v>10</v>
      </c>
      <c r="D3" s="94"/>
      <c r="E3" s="94"/>
      <c r="F3" s="94"/>
    </row>
    <row r="4" spans="2:6" ht="15.75" x14ac:dyDescent="0.25">
      <c r="C4" s="94" t="s">
        <v>11</v>
      </c>
      <c r="D4" s="94"/>
      <c r="E4" s="94"/>
      <c r="F4" s="94"/>
    </row>
    <row r="5" spans="2:6" ht="15.75" x14ac:dyDescent="0.25">
      <c r="C5" s="94" t="s">
        <v>112</v>
      </c>
      <c r="D5" s="94"/>
      <c r="E5" s="94"/>
      <c r="F5" s="94"/>
    </row>
    <row r="6" spans="2:6" ht="15.75" x14ac:dyDescent="0.25">
      <c r="C6" s="94" t="s">
        <v>118</v>
      </c>
      <c r="D6" s="94"/>
      <c r="E6" s="94"/>
      <c r="F6" s="94"/>
    </row>
    <row r="7" spans="2:6" ht="15.75" x14ac:dyDescent="0.25">
      <c r="C7" s="94" t="s">
        <v>24</v>
      </c>
      <c r="D7" s="94"/>
      <c r="E7" s="94"/>
      <c r="F7" s="94"/>
    </row>
    <row r="9" spans="2:6" ht="35.25" customHeight="1" x14ac:dyDescent="0.25">
      <c r="B9" s="100" t="s">
        <v>4</v>
      </c>
      <c r="C9" s="100"/>
      <c r="D9" s="100" t="s">
        <v>120</v>
      </c>
      <c r="E9" s="100" t="s">
        <v>119</v>
      </c>
      <c r="F9" s="100"/>
    </row>
    <row r="10" spans="2:6" ht="41.25" customHeight="1" x14ac:dyDescent="0.25">
      <c r="B10" s="100"/>
      <c r="C10" s="100"/>
      <c r="D10" s="100"/>
      <c r="E10" s="59" t="s">
        <v>115</v>
      </c>
      <c r="F10" s="59" t="s">
        <v>116</v>
      </c>
    </row>
    <row r="11" spans="2:6" ht="148.5" customHeight="1" x14ac:dyDescent="0.25">
      <c r="B11" s="58" t="s">
        <v>3</v>
      </c>
      <c r="C11" s="85" t="s">
        <v>2</v>
      </c>
      <c r="D11" s="58" t="s">
        <v>12</v>
      </c>
      <c r="E11" s="81">
        <f>E12+E13+E14+E15</f>
        <v>21.810283687860853</v>
      </c>
      <c r="F11" s="81"/>
    </row>
    <row r="12" spans="2:6" ht="49.5" customHeight="1" x14ac:dyDescent="0.25">
      <c r="B12" s="58" t="s">
        <v>14</v>
      </c>
      <c r="C12" s="85" t="s">
        <v>13</v>
      </c>
      <c r="D12" s="58" t="s">
        <v>12</v>
      </c>
      <c r="E12" s="81">
        <f>'[1]150-670'!$P$21</f>
        <v>10.893498555122129</v>
      </c>
      <c r="F12" s="81"/>
    </row>
    <row r="13" spans="2:6" ht="52.5" customHeight="1" x14ac:dyDescent="0.25">
      <c r="B13" s="58" t="s">
        <v>15</v>
      </c>
      <c r="C13" s="85" t="s">
        <v>18</v>
      </c>
      <c r="D13" s="58" t="s">
        <v>19</v>
      </c>
      <c r="E13" s="81">
        <f>'[1]150-670'!$P$35:$P$35</f>
        <v>5.7244579047200146</v>
      </c>
      <c r="F13" s="81"/>
    </row>
    <row r="14" spans="2:6" ht="67.5" customHeight="1" x14ac:dyDescent="0.25">
      <c r="B14" s="58" t="s">
        <v>16</v>
      </c>
      <c r="C14" s="85" t="s">
        <v>20</v>
      </c>
      <c r="D14" s="58" t="s">
        <v>19</v>
      </c>
      <c r="E14" s="81">
        <f>'[1]150-670'!$P$36</f>
        <v>0</v>
      </c>
      <c r="F14" s="81"/>
    </row>
    <row r="15" spans="2:6" ht="83.25" customHeight="1" x14ac:dyDescent="0.25">
      <c r="B15" s="58" t="s">
        <v>17</v>
      </c>
      <c r="C15" s="85" t="s">
        <v>21</v>
      </c>
      <c r="D15" s="58" t="s">
        <v>12</v>
      </c>
      <c r="E15" s="81">
        <f>'[1]150-670'!$P$45</f>
        <v>5.1923272280187094</v>
      </c>
      <c r="F15" s="81"/>
    </row>
    <row r="16" spans="2:6" ht="111.75" customHeight="1" x14ac:dyDescent="0.25">
      <c r="B16" s="99" t="s">
        <v>22</v>
      </c>
      <c r="C16" s="85" t="s">
        <v>23</v>
      </c>
      <c r="D16" s="58" t="s">
        <v>19</v>
      </c>
      <c r="E16" s="81"/>
      <c r="F16" s="81"/>
    </row>
    <row r="17" spans="2:6" ht="15.75" x14ac:dyDescent="0.25">
      <c r="B17" s="99"/>
      <c r="C17" s="86" t="s">
        <v>113</v>
      </c>
      <c r="D17" s="58" t="s">
        <v>19</v>
      </c>
      <c r="E17" s="81" t="s">
        <v>117</v>
      </c>
      <c r="F17" s="81" t="str">
        <f>E17</f>
        <v>-</v>
      </c>
    </row>
    <row r="18" spans="2:6" ht="15.75" x14ac:dyDescent="0.25">
      <c r="B18" s="99"/>
      <c r="C18" s="87" t="s">
        <v>114</v>
      </c>
      <c r="D18" s="58" t="s">
        <v>19</v>
      </c>
      <c r="E18" s="81">
        <f>'[1]расчеты ставок'!$P$18</f>
        <v>169726.69230769228</v>
      </c>
      <c r="F18" s="81"/>
    </row>
    <row r="19" spans="2:6" ht="114.75" customHeight="1" x14ac:dyDescent="0.25">
      <c r="B19" s="99" t="s">
        <v>26</v>
      </c>
      <c r="C19" s="85" t="s">
        <v>25</v>
      </c>
      <c r="D19" s="58" t="s">
        <v>19</v>
      </c>
      <c r="E19" s="81"/>
      <c r="F19" s="81"/>
    </row>
    <row r="20" spans="2:6" ht="15.75" x14ac:dyDescent="0.25">
      <c r="B20" s="99"/>
      <c r="C20" s="86" t="s">
        <v>113</v>
      </c>
      <c r="D20" s="58" t="s">
        <v>19</v>
      </c>
      <c r="E20" s="81" t="s">
        <v>117</v>
      </c>
      <c r="F20" s="81" t="str">
        <f>E20</f>
        <v>-</v>
      </c>
    </row>
    <row r="21" spans="2:6" ht="15.75" x14ac:dyDescent="0.25">
      <c r="B21" s="99"/>
      <c r="C21" s="87" t="s">
        <v>114</v>
      </c>
      <c r="D21" s="58" t="s">
        <v>19</v>
      </c>
      <c r="E21" s="81" t="s">
        <v>117</v>
      </c>
      <c r="F21" s="81" t="str">
        <f>E21</f>
        <v>-</v>
      </c>
    </row>
    <row r="22" spans="2:6" ht="99" customHeight="1" x14ac:dyDescent="0.25">
      <c r="B22" s="99" t="s">
        <v>28</v>
      </c>
      <c r="C22" s="85" t="s">
        <v>27</v>
      </c>
      <c r="D22" s="58" t="s">
        <v>12</v>
      </c>
      <c r="E22" s="81"/>
      <c r="F22" s="81"/>
    </row>
    <row r="23" spans="2:6" ht="15.75" x14ac:dyDescent="0.25">
      <c r="B23" s="99"/>
      <c r="C23" s="86" t="s">
        <v>113</v>
      </c>
      <c r="D23" s="58" t="s">
        <v>12</v>
      </c>
      <c r="E23" s="81" t="s">
        <v>117</v>
      </c>
      <c r="F23" s="81" t="str">
        <f>E23</f>
        <v>-</v>
      </c>
    </row>
    <row r="24" spans="2:6" ht="15.75" x14ac:dyDescent="0.25">
      <c r="B24" s="99"/>
      <c r="C24" s="87" t="s">
        <v>114</v>
      </c>
      <c r="D24" s="58" t="s">
        <v>12</v>
      </c>
      <c r="E24" s="81" t="s">
        <v>117</v>
      </c>
      <c r="F24" s="81" t="str">
        <f>E24</f>
        <v>-</v>
      </c>
    </row>
    <row r="26" spans="2:6" ht="54" customHeight="1" x14ac:dyDescent="0.25">
      <c r="B26" s="96" t="s">
        <v>29</v>
      </c>
      <c r="C26" s="96"/>
      <c r="D26" s="96"/>
      <c r="E26" s="96"/>
      <c r="F26" s="96"/>
    </row>
  </sheetData>
  <mergeCells count="13">
    <mergeCell ref="B19:B21"/>
    <mergeCell ref="B22:B24"/>
    <mergeCell ref="B26:F26"/>
    <mergeCell ref="B9:C10"/>
    <mergeCell ref="D9:D10"/>
    <mergeCell ref="E9:F9"/>
    <mergeCell ref="B16:B18"/>
    <mergeCell ref="C7:F7"/>
    <mergeCell ref="C2:F2"/>
    <mergeCell ref="C3:F3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8"/>
  <sheetViews>
    <sheetView view="pageBreakPreview" topLeftCell="A10" zoomScaleNormal="100" zoomScaleSheetLayoutView="100" workbookViewId="0">
      <selection activeCell="M5" sqref="M5"/>
    </sheetView>
  </sheetViews>
  <sheetFormatPr defaultRowHeight="15" x14ac:dyDescent="0.25"/>
  <cols>
    <col min="2" max="2" width="5.7109375" style="4" customWidth="1"/>
    <col min="3" max="3" width="53.85546875" customWidth="1"/>
    <col min="4" max="4" width="18.140625" bestFit="1" customWidth="1"/>
    <col min="5" max="5" width="15.140625" bestFit="1" customWidth="1"/>
    <col min="6" max="6" width="20" bestFit="1" customWidth="1"/>
  </cols>
  <sheetData>
    <row r="2" spans="2:6" ht="15.75" x14ac:dyDescent="0.25">
      <c r="B2" s="94" t="s">
        <v>48</v>
      </c>
      <c r="C2" s="94"/>
      <c r="D2" s="94"/>
      <c r="E2" s="94"/>
      <c r="F2" s="94"/>
    </row>
    <row r="3" spans="2:6" ht="36" customHeight="1" x14ac:dyDescent="0.25">
      <c r="B3" s="101" t="s">
        <v>124</v>
      </c>
      <c r="C3" s="102"/>
      <c r="D3" s="102"/>
      <c r="E3" s="102"/>
      <c r="F3" s="102"/>
    </row>
    <row r="4" spans="2:6" ht="133.5" customHeight="1" x14ac:dyDescent="0.25">
      <c r="B4" s="99" t="s">
        <v>30</v>
      </c>
      <c r="C4" s="99"/>
      <c r="D4" s="59" t="s">
        <v>123</v>
      </c>
      <c r="E4" s="59" t="s">
        <v>121</v>
      </c>
      <c r="F4" s="59" t="s">
        <v>122</v>
      </c>
    </row>
    <row r="5" spans="2:6" ht="48" customHeight="1" x14ac:dyDescent="0.25">
      <c r="B5" s="99" t="s">
        <v>31</v>
      </c>
      <c r="C5" s="82" t="s">
        <v>37</v>
      </c>
      <c r="D5" s="77"/>
      <c r="E5" s="78"/>
      <c r="F5" s="78"/>
    </row>
    <row r="6" spans="2:6" ht="15.75" x14ac:dyDescent="0.25">
      <c r="B6" s="99"/>
      <c r="C6" s="82" t="s">
        <v>7</v>
      </c>
      <c r="D6" s="83">
        <f>'[1]С1 до 15'!$N$20</f>
        <v>1387151.8874046707</v>
      </c>
      <c r="E6" s="84">
        <f>'[1]С1 до 15'!$O$20</f>
        <v>5943.166666666667</v>
      </c>
      <c r="F6" s="84">
        <f>D6/E6</f>
        <v>233.40282465655301</v>
      </c>
    </row>
    <row r="7" spans="2:6" ht="15.75" x14ac:dyDescent="0.25">
      <c r="B7" s="99"/>
      <c r="C7" s="82" t="s">
        <v>8</v>
      </c>
      <c r="D7" s="77" t="s">
        <v>117</v>
      </c>
      <c r="E7" s="78" t="s">
        <v>117</v>
      </c>
      <c r="F7" s="78" t="s">
        <v>117</v>
      </c>
    </row>
    <row r="8" spans="2:6" ht="35.25" customHeight="1" x14ac:dyDescent="0.25">
      <c r="B8" s="58" t="s">
        <v>32</v>
      </c>
      <c r="C8" s="82" t="s">
        <v>38</v>
      </c>
      <c r="D8" s="79">
        <v>0</v>
      </c>
      <c r="E8" s="80">
        <v>0</v>
      </c>
      <c r="F8" s="80">
        <v>0</v>
      </c>
    </row>
    <row r="9" spans="2:6" ht="30.75" customHeight="1" x14ac:dyDescent="0.25">
      <c r="B9" s="99" t="s">
        <v>33</v>
      </c>
      <c r="C9" s="82" t="s">
        <v>39</v>
      </c>
      <c r="D9" s="79">
        <f>D10+D11+D12+D13+D14</f>
        <v>293182.76755555556</v>
      </c>
      <c r="E9" s="80">
        <f>E10+E11+E12+E13+E14</f>
        <v>22.333333333333332</v>
      </c>
      <c r="F9" s="80">
        <f>D9/E9</f>
        <v>13127.586606965175</v>
      </c>
    </row>
    <row r="10" spans="2:6" ht="15.75" x14ac:dyDescent="0.25">
      <c r="B10" s="99"/>
      <c r="C10" s="82" t="s">
        <v>40</v>
      </c>
      <c r="D10" s="79">
        <v>293182.76755555556</v>
      </c>
      <c r="E10" s="80">
        <f>('[1]расчеты ставок'!$M$11+'[1]расчеты ставок'!$N$11+'[1]расчеты ставок'!$O$11+'[1]расчеты ставок'!$M$16+'[1]расчеты ставок'!$N$16+'[1]расчеты ставок'!$O$16)/3</f>
        <v>22.333333333333332</v>
      </c>
      <c r="F10" s="80">
        <f t="shared" ref="F10:F16" si="0">D10/E10</f>
        <v>13127.586606965175</v>
      </c>
    </row>
    <row r="11" spans="2:6" ht="15.75" x14ac:dyDescent="0.25">
      <c r="B11" s="99"/>
      <c r="C11" s="82" t="s">
        <v>41</v>
      </c>
      <c r="D11" s="79">
        <f>('[1]расчеты ставок'!$D$28+'[1]расчеты ставок'!$E$28+'[1]расчеты ставок'!$F$28+'[1]расчеты ставок'!$D$33+'[1]расчеты ставок'!$E$33+'[1]расчеты ставок'!$F$33)/3</f>
        <v>0</v>
      </c>
      <c r="E11" s="80">
        <f>('[1]расчеты ставок'!$M$28+'[1]расчеты ставок'!$N$28+'[1]расчеты ставок'!$O$28+'[1]расчеты ставок'!$M$33+'[1]расчеты ставок'!$N$33+'[1]расчеты ставок'!$O$33)/3</f>
        <v>0</v>
      </c>
      <c r="F11" s="80">
        <v>0</v>
      </c>
    </row>
    <row r="12" spans="2:6" ht="15.75" x14ac:dyDescent="0.25">
      <c r="B12" s="99"/>
      <c r="C12" s="82" t="s">
        <v>42</v>
      </c>
      <c r="D12" s="79">
        <f>('[1]расчеты ставок'!$D$62+'[1]расчеты ставок'!$E$62+'[1]расчеты ставок'!$F$62+'[1]расчеты ставок'!$D$67+'[1]расчеты ставок'!$E$67+'[1]расчеты ставок'!$F$67)/3</f>
        <v>0</v>
      </c>
      <c r="E12" s="80">
        <f>('[1]расчеты ставок'!$J$62+'[1]расчеты ставок'!$K$62+'[1]расчеты ставок'!$L$62+'[1]расчеты ставок'!$J$67+'[1]расчеты ставок'!$K$67+'[1]расчеты ставок'!$L$67)/3</f>
        <v>0</v>
      </c>
      <c r="F12" s="80">
        <v>0</v>
      </c>
    </row>
    <row r="13" spans="2:6" ht="45.75" customHeight="1" x14ac:dyDescent="0.25">
      <c r="B13" s="99"/>
      <c r="C13" s="82" t="s">
        <v>43</v>
      </c>
      <c r="D13" s="79">
        <v>0</v>
      </c>
      <c r="E13" s="80">
        <v>0</v>
      </c>
      <c r="F13" s="80">
        <v>0</v>
      </c>
    </row>
    <row r="14" spans="2:6" ht="34.5" customHeight="1" x14ac:dyDescent="0.25">
      <c r="B14" s="99"/>
      <c r="C14" s="82" t="s">
        <v>44</v>
      </c>
      <c r="D14" s="79">
        <v>0</v>
      </c>
      <c r="E14" s="80">
        <v>0</v>
      </c>
      <c r="F14" s="80">
        <v>0</v>
      </c>
    </row>
    <row r="15" spans="2:6" ht="35.25" customHeight="1" x14ac:dyDescent="0.25">
      <c r="B15" s="99" t="s">
        <v>34</v>
      </c>
      <c r="C15" s="82" t="s">
        <v>45</v>
      </c>
      <c r="D15" s="79"/>
      <c r="E15" s="80"/>
      <c r="F15" s="80"/>
    </row>
    <row r="16" spans="2:6" ht="15.75" x14ac:dyDescent="0.25">
      <c r="B16" s="99"/>
      <c r="C16" s="82" t="s">
        <v>7</v>
      </c>
      <c r="D16" s="79">
        <f>'[1]С1 до 15'!$N$35</f>
        <v>997925.02797164081</v>
      </c>
      <c r="E16" s="80">
        <f>E6</f>
        <v>5943.166666666667</v>
      </c>
      <c r="F16" s="80">
        <f t="shared" si="0"/>
        <v>167.91133144030525</v>
      </c>
    </row>
    <row r="17" spans="2:6" ht="15.75" x14ac:dyDescent="0.25">
      <c r="B17" s="99"/>
      <c r="C17" s="82" t="s">
        <v>8</v>
      </c>
      <c r="D17" s="79" t="s">
        <v>117</v>
      </c>
      <c r="E17" s="80" t="s">
        <v>117</v>
      </c>
      <c r="F17" s="80" t="s">
        <v>117</v>
      </c>
    </row>
    <row r="18" spans="2:6" ht="60.75" customHeight="1" x14ac:dyDescent="0.25">
      <c r="B18" s="99" t="s">
        <v>35</v>
      </c>
      <c r="C18" s="82" t="s">
        <v>46</v>
      </c>
      <c r="D18" s="79"/>
      <c r="E18" s="80"/>
      <c r="F18" s="80"/>
    </row>
    <row r="19" spans="2:6" ht="15.75" x14ac:dyDescent="0.25">
      <c r="B19" s="99"/>
      <c r="C19" s="82" t="s">
        <v>7</v>
      </c>
      <c r="D19" s="62" t="s">
        <v>117</v>
      </c>
      <c r="E19" s="81" t="s">
        <v>117</v>
      </c>
      <c r="F19" s="81" t="s">
        <v>117</v>
      </c>
    </row>
    <row r="20" spans="2:6" ht="15.75" x14ac:dyDescent="0.25">
      <c r="B20" s="99"/>
      <c r="C20" s="82" t="s">
        <v>8</v>
      </c>
      <c r="D20" s="62" t="s">
        <v>117</v>
      </c>
      <c r="E20" s="81" t="s">
        <v>117</v>
      </c>
      <c r="F20" s="81" t="s">
        <v>117</v>
      </c>
    </row>
    <row r="21" spans="2:6" ht="111.75" customHeight="1" x14ac:dyDescent="0.25">
      <c r="B21" s="99" t="s">
        <v>36</v>
      </c>
      <c r="C21" s="82" t="s">
        <v>47</v>
      </c>
      <c r="D21" s="79"/>
      <c r="E21" s="80"/>
      <c r="F21" s="80"/>
    </row>
    <row r="22" spans="2:6" ht="15.75" x14ac:dyDescent="0.25">
      <c r="B22" s="99"/>
      <c r="C22" s="82" t="s">
        <v>7</v>
      </c>
      <c r="D22" s="79">
        <f>'[1]С1 до 15'!$N$54</f>
        <v>3388593.6037859474</v>
      </c>
      <c r="E22" s="80">
        <f>E6</f>
        <v>5943.166666666667</v>
      </c>
      <c r="F22" s="80">
        <f>D22/E22</f>
        <v>570.16634293490233</v>
      </c>
    </row>
    <row r="23" spans="2:6" ht="15.75" x14ac:dyDescent="0.25">
      <c r="B23" s="99"/>
      <c r="C23" s="82" t="s">
        <v>8</v>
      </c>
      <c r="D23" s="62" t="s">
        <v>117</v>
      </c>
      <c r="E23" s="81" t="s">
        <v>117</v>
      </c>
      <c r="F23" s="81" t="s">
        <v>117</v>
      </c>
    </row>
    <row r="25" spans="2:6" ht="33.75" customHeight="1" x14ac:dyDescent="0.25">
      <c r="B25" s="103" t="s">
        <v>49</v>
      </c>
      <c r="C25" s="103"/>
      <c r="D25" s="103"/>
      <c r="E25" s="103"/>
      <c r="F25" s="103"/>
    </row>
    <row r="26" spans="2:6" ht="15.75" x14ac:dyDescent="0.25">
      <c r="C26" s="15"/>
      <c r="D26" s="16"/>
    </row>
    <row r="27" spans="2:6" ht="15.75" x14ac:dyDescent="0.25">
      <c r="C27" s="15"/>
      <c r="D27" s="16"/>
    </row>
    <row r="28" spans="2:6" ht="15.75" x14ac:dyDescent="0.25">
      <c r="C28" s="17"/>
      <c r="D28" s="18"/>
    </row>
  </sheetData>
  <mergeCells count="9">
    <mergeCell ref="B2:F2"/>
    <mergeCell ref="B3:F3"/>
    <mergeCell ref="B25:F25"/>
    <mergeCell ref="B15:B17"/>
    <mergeCell ref="B18:B20"/>
    <mergeCell ref="B21:B23"/>
    <mergeCell ref="B4:C4"/>
    <mergeCell ref="B5:B7"/>
    <mergeCell ref="B9:B14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view="pageBreakPreview" topLeftCell="A16" zoomScaleNormal="100" zoomScaleSheetLayoutView="100" workbookViewId="0">
      <selection activeCell="I35" sqref="I35"/>
    </sheetView>
  </sheetViews>
  <sheetFormatPr defaultRowHeight="15" x14ac:dyDescent="0.25"/>
  <cols>
    <col min="2" max="2" width="5.7109375" style="8" customWidth="1"/>
    <col min="3" max="3" width="53.28515625" customWidth="1"/>
    <col min="4" max="4" width="18.140625" bestFit="1" customWidth="1"/>
    <col min="5" max="5" width="15.140625" bestFit="1" customWidth="1"/>
    <col min="6" max="6" width="20" bestFit="1" customWidth="1"/>
    <col min="7" max="7" width="2.42578125" customWidth="1"/>
  </cols>
  <sheetData>
    <row r="2" spans="2:9" x14ac:dyDescent="0.25">
      <c r="B2" s="104" t="s">
        <v>48</v>
      </c>
      <c r="C2" s="104"/>
      <c r="D2" s="104"/>
      <c r="E2" s="104"/>
      <c r="F2" s="104"/>
    </row>
    <row r="3" spans="2:9" ht="62.25" customHeight="1" x14ac:dyDescent="0.25">
      <c r="B3" s="101" t="s">
        <v>125</v>
      </c>
      <c r="C3" s="102"/>
      <c r="D3" s="102"/>
      <c r="E3" s="102"/>
      <c r="F3" s="102"/>
    </row>
    <row r="4" spans="2:9" ht="115.5" customHeight="1" x14ac:dyDescent="0.25">
      <c r="B4" s="99" t="s">
        <v>30</v>
      </c>
      <c r="C4" s="99"/>
      <c r="D4" s="59" t="s">
        <v>123</v>
      </c>
      <c r="E4" s="59" t="s">
        <v>121</v>
      </c>
      <c r="F4" s="59" t="s">
        <v>122</v>
      </c>
    </row>
    <row r="5" spans="2:9" ht="30.75" customHeight="1" x14ac:dyDescent="0.25">
      <c r="B5" s="99" t="s">
        <v>31</v>
      </c>
      <c r="C5" s="65" t="s">
        <v>37</v>
      </c>
      <c r="D5" s="77"/>
      <c r="E5" s="78"/>
      <c r="F5" s="78"/>
    </row>
    <row r="6" spans="2:9" ht="15.75" x14ac:dyDescent="0.25">
      <c r="B6" s="99"/>
      <c r="C6" s="61" t="s">
        <v>7</v>
      </c>
      <c r="D6" s="79">
        <f>'[1]15-150'!$N$21</f>
        <v>124382.17575900775</v>
      </c>
      <c r="E6" s="80">
        <f>'[1]15-150'!$O$21</f>
        <v>3280.25</v>
      </c>
      <c r="F6" s="80">
        <f>D6/E6</f>
        <v>37.918504918529912</v>
      </c>
    </row>
    <row r="7" spans="2:9" ht="15.75" x14ac:dyDescent="0.25">
      <c r="B7" s="99"/>
      <c r="C7" s="61" t="s">
        <v>8</v>
      </c>
      <c r="D7" s="62" t="s">
        <v>117</v>
      </c>
      <c r="E7" s="81" t="s">
        <v>117</v>
      </c>
      <c r="F7" s="81" t="s">
        <v>117</v>
      </c>
    </row>
    <row r="8" spans="2:9" ht="31.5" x14ac:dyDescent="0.25">
      <c r="B8" s="58" t="s">
        <v>32</v>
      </c>
      <c r="C8" s="61" t="s">
        <v>38</v>
      </c>
      <c r="D8" s="62" t="s">
        <v>117</v>
      </c>
      <c r="E8" s="81" t="s">
        <v>117</v>
      </c>
      <c r="F8" s="81" t="s">
        <v>117</v>
      </c>
    </row>
    <row r="9" spans="2:9" ht="31.5" x14ac:dyDescent="0.25">
      <c r="B9" s="99" t="s">
        <v>33</v>
      </c>
      <c r="C9" s="65" t="s">
        <v>39</v>
      </c>
      <c r="D9" s="79">
        <f>D10+D11+D12+D13+D14</f>
        <v>1379685.9376420635</v>
      </c>
      <c r="E9" s="80">
        <f>E10+E11+E12+E13+E14</f>
        <v>390.66666666666669</v>
      </c>
      <c r="F9" s="80">
        <f>D9/E9</f>
        <v>3531.619294305623</v>
      </c>
    </row>
    <row r="10" spans="2:9" ht="15.75" x14ac:dyDescent="0.25">
      <c r="B10" s="99"/>
      <c r="C10" s="61" t="s">
        <v>40</v>
      </c>
      <c r="D10" s="79">
        <v>943744.05764206336</v>
      </c>
      <c r="E10" s="80">
        <f>('[1]расчеты ставок'!$M$12+'[1]расчеты ставок'!$N$12+'[1]расчеты ставок'!$O$12+'[1]расчеты ставок'!$M$17+'[1]расчеты ставок'!$N$17+'[1]расчеты ставок'!$O$17)/3</f>
        <v>329.66666666666669</v>
      </c>
      <c r="F10" s="80">
        <f>D10/E10</f>
        <v>2862.7221162044389</v>
      </c>
    </row>
    <row r="11" spans="2:9" ht="15.75" x14ac:dyDescent="0.25">
      <c r="B11" s="99"/>
      <c r="C11" s="61" t="s">
        <v>41</v>
      </c>
      <c r="D11" s="79">
        <v>435941.88</v>
      </c>
      <c r="E11" s="80">
        <f>('[1]расчеты ставок'!$M$29+'[1]расчеты ставок'!$N$29+'[1]расчеты ставок'!$O$29+'[1]расчеты ставок'!$M$34+'[1]расчеты ставок'!$N$34+'[1]расчеты ставок'!$O$34)/3</f>
        <v>61</v>
      </c>
      <c r="F11" s="80">
        <f t="shared" ref="F11" si="0">D11/E11</f>
        <v>7146.5881967213118</v>
      </c>
    </row>
    <row r="12" spans="2:9" ht="15.75" x14ac:dyDescent="0.25">
      <c r="B12" s="99"/>
      <c r="C12" s="61" t="s">
        <v>42</v>
      </c>
      <c r="D12" s="79">
        <v>0</v>
      </c>
      <c r="E12" s="80">
        <f>('[1]расчеты ставок'!$J$63+'[1]расчеты ставок'!$K$63+'[1]расчеты ставок'!$L$63+'[1]расчеты ставок'!$J$68+'[1]расчеты ставок'!$K$68+'[1]расчеты ставок'!$L$68)/3</f>
        <v>0</v>
      </c>
      <c r="F12" s="80">
        <v>0</v>
      </c>
    </row>
    <row r="13" spans="2:9" ht="49.5" customHeight="1" x14ac:dyDescent="0.25">
      <c r="B13" s="99"/>
      <c r="C13" s="61" t="s">
        <v>43</v>
      </c>
      <c r="D13" s="62">
        <v>0</v>
      </c>
      <c r="E13" s="62">
        <v>0</v>
      </c>
      <c r="F13" s="62">
        <v>0</v>
      </c>
    </row>
    <row r="14" spans="2:9" ht="30.75" customHeight="1" x14ac:dyDescent="0.25">
      <c r="B14" s="99"/>
      <c r="C14" s="61" t="s">
        <v>44</v>
      </c>
      <c r="D14" s="62">
        <v>0</v>
      </c>
      <c r="E14" s="62">
        <v>0</v>
      </c>
      <c r="F14" s="62">
        <v>0</v>
      </c>
      <c r="I14" s="6"/>
    </row>
    <row r="15" spans="2:9" ht="31.5" x14ac:dyDescent="0.25">
      <c r="B15" s="99" t="s">
        <v>34</v>
      </c>
      <c r="C15" s="65" t="s">
        <v>45</v>
      </c>
      <c r="D15" s="62"/>
      <c r="E15" s="81"/>
      <c r="F15" s="81"/>
    </row>
    <row r="16" spans="2:9" ht="15.75" x14ac:dyDescent="0.25">
      <c r="B16" s="99"/>
      <c r="C16" s="61" t="s">
        <v>7</v>
      </c>
      <c r="D16" s="79">
        <f>'[1]15-150'!$N$35</f>
        <v>87535.941625922234</v>
      </c>
      <c r="E16" s="80">
        <f>E6</f>
        <v>3280.25</v>
      </c>
      <c r="F16" s="80">
        <f>D16/E16</f>
        <v>26.685753105989555</v>
      </c>
    </row>
    <row r="17" spans="2:6" ht="15.75" x14ac:dyDescent="0.25">
      <c r="B17" s="99"/>
      <c r="C17" s="61" t="s">
        <v>8</v>
      </c>
      <c r="D17" s="62" t="s">
        <v>117</v>
      </c>
      <c r="E17" s="81" t="s">
        <v>117</v>
      </c>
      <c r="F17" s="81" t="s">
        <v>117</v>
      </c>
    </row>
    <row r="18" spans="2:6" ht="65.25" customHeight="1" x14ac:dyDescent="0.25">
      <c r="B18" s="99" t="s">
        <v>35</v>
      </c>
      <c r="C18" s="61" t="s">
        <v>46</v>
      </c>
      <c r="D18" s="62"/>
      <c r="E18" s="81"/>
      <c r="F18" s="81"/>
    </row>
    <row r="19" spans="2:6" ht="15" customHeight="1" x14ac:dyDescent="0.25">
      <c r="B19" s="99"/>
      <c r="C19" s="61" t="s">
        <v>7</v>
      </c>
      <c r="D19" s="62" t="s">
        <v>117</v>
      </c>
      <c r="E19" s="81" t="s">
        <v>117</v>
      </c>
      <c r="F19" s="81" t="s">
        <v>117</v>
      </c>
    </row>
    <row r="20" spans="2:6" ht="15" customHeight="1" x14ac:dyDescent="0.25">
      <c r="B20" s="99"/>
      <c r="C20" s="61" t="s">
        <v>8</v>
      </c>
      <c r="D20" s="62" t="s">
        <v>117</v>
      </c>
      <c r="E20" s="81" t="s">
        <v>117</v>
      </c>
      <c r="F20" s="81" t="s">
        <v>117</v>
      </c>
    </row>
    <row r="21" spans="2:6" ht="111.75" customHeight="1" x14ac:dyDescent="0.25">
      <c r="B21" s="99" t="s">
        <v>36</v>
      </c>
      <c r="C21" s="65" t="s">
        <v>47</v>
      </c>
      <c r="D21" s="62"/>
      <c r="E21" s="81"/>
      <c r="F21" s="81"/>
    </row>
    <row r="22" spans="2:6" ht="15.75" x14ac:dyDescent="0.25">
      <c r="B22" s="99"/>
      <c r="C22" s="61" t="s">
        <v>7</v>
      </c>
      <c r="D22" s="79">
        <f>'[1]15-150'!$N$53</f>
        <v>72647.2902679463</v>
      </c>
      <c r="E22" s="80">
        <f>E6</f>
        <v>3280.25</v>
      </c>
      <c r="F22" s="80">
        <f>D22/E22</f>
        <v>22.146876081989575</v>
      </c>
    </row>
    <row r="23" spans="2:6" ht="15.75" x14ac:dyDescent="0.25">
      <c r="B23" s="99"/>
      <c r="C23" s="61" t="s">
        <v>8</v>
      </c>
      <c r="D23" s="62" t="s">
        <v>117</v>
      </c>
      <c r="E23" s="81" t="s">
        <v>117</v>
      </c>
      <c r="F23" s="81" t="s">
        <v>117</v>
      </c>
    </row>
    <row r="25" spans="2:6" ht="42" customHeight="1" x14ac:dyDescent="0.25">
      <c r="B25" s="103" t="s">
        <v>49</v>
      </c>
      <c r="C25" s="103"/>
      <c r="D25" s="103"/>
      <c r="E25" s="103"/>
      <c r="F25" s="103"/>
    </row>
    <row r="26" spans="2:6" ht="15.75" x14ac:dyDescent="0.25">
      <c r="C26" s="15"/>
      <c r="D26" s="16"/>
    </row>
    <row r="27" spans="2:6" ht="15.75" x14ac:dyDescent="0.25">
      <c r="C27" s="15"/>
      <c r="D27" s="16"/>
    </row>
    <row r="28" spans="2:6" ht="15.75" x14ac:dyDescent="0.25">
      <c r="C28" s="17"/>
      <c r="D28" s="18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view="pageBreakPreview" topLeftCell="A4" zoomScaleNormal="100" zoomScaleSheetLayoutView="100" workbookViewId="0">
      <selection activeCell="I13" sqref="I13"/>
    </sheetView>
  </sheetViews>
  <sheetFormatPr defaultRowHeight="15" x14ac:dyDescent="0.25"/>
  <cols>
    <col min="2" max="2" width="5.7109375" style="8" customWidth="1"/>
    <col min="3" max="3" width="60.140625" customWidth="1"/>
    <col min="4" max="4" width="18.140625" bestFit="1" customWidth="1"/>
    <col min="5" max="5" width="15.140625" bestFit="1" customWidth="1"/>
    <col min="6" max="6" width="20" bestFit="1" customWidth="1"/>
  </cols>
  <sheetData>
    <row r="2" spans="2:6" ht="15.75" x14ac:dyDescent="0.25">
      <c r="B2" s="94" t="s">
        <v>48</v>
      </c>
      <c r="C2" s="94"/>
      <c r="D2" s="94"/>
      <c r="E2" s="94"/>
      <c r="F2" s="94"/>
    </row>
    <row r="3" spans="2:6" ht="72" customHeight="1" x14ac:dyDescent="0.25">
      <c r="B3" s="101" t="s">
        <v>126</v>
      </c>
      <c r="C3" s="102"/>
      <c r="D3" s="102"/>
      <c r="E3" s="102"/>
      <c r="F3" s="102"/>
    </row>
    <row r="4" spans="2:6" ht="90.75" customHeight="1" x14ac:dyDescent="0.25">
      <c r="B4" s="99" t="s">
        <v>30</v>
      </c>
      <c r="C4" s="99"/>
      <c r="D4" s="59" t="s">
        <v>123</v>
      </c>
      <c r="E4" s="59" t="s">
        <v>121</v>
      </c>
      <c r="F4" s="59" t="s">
        <v>122</v>
      </c>
    </row>
    <row r="5" spans="2:6" ht="30.75" customHeight="1" x14ac:dyDescent="0.25">
      <c r="B5" s="99" t="s">
        <v>31</v>
      </c>
      <c r="C5" s="65" t="s">
        <v>37</v>
      </c>
      <c r="D5" s="77"/>
      <c r="E5" s="78"/>
      <c r="F5" s="78"/>
    </row>
    <row r="6" spans="2:6" ht="15.75" x14ac:dyDescent="0.25">
      <c r="B6" s="99"/>
      <c r="C6" s="61" t="s">
        <v>7</v>
      </c>
      <c r="D6" s="79">
        <f>'[1]150-670'!$N$21</f>
        <v>34310.889282449665</v>
      </c>
      <c r="E6" s="80">
        <f>'[1]150-670'!$O$21</f>
        <v>3149.6666666666665</v>
      </c>
      <c r="F6" s="80">
        <f>D6/E6</f>
        <v>10.893498555122129</v>
      </c>
    </row>
    <row r="7" spans="2:6" ht="15.75" x14ac:dyDescent="0.25">
      <c r="B7" s="99"/>
      <c r="C7" s="61" t="s">
        <v>8</v>
      </c>
      <c r="D7" s="62" t="s">
        <v>117</v>
      </c>
      <c r="E7" s="81" t="s">
        <v>117</v>
      </c>
      <c r="F7" s="81" t="s">
        <v>117</v>
      </c>
    </row>
    <row r="8" spans="2:6" ht="30.75" customHeight="1" x14ac:dyDescent="0.25">
      <c r="B8" s="58" t="s">
        <v>32</v>
      </c>
      <c r="C8" s="61" t="s">
        <v>38</v>
      </c>
      <c r="D8" s="62" t="s">
        <v>117</v>
      </c>
      <c r="E8" s="81" t="s">
        <v>117</v>
      </c>
      <c r="F8" s="81" t="s">
        <v>117</v>
      </c>
    </row>
    <row r="9" spans="2:6" ht="30.75" customHeight="1" x14ac:dyDescent="0.25">
      <c r="B9" s="99" t="s">
        <v>33</v>
      </c>
      <c r="C9" s="65" t="s">
        <v>39</v>
      </c>
      <c r="D9" s="79">
        <f>D10+D11+D12+D13+D14</f>
        <v>36479.923733333329</v>
      </c>
      <c r="E9" s="80">
        <f>E10+E11+E12+E13+E14</f>
        <v>100</v>
      </c>
      <c r="F9" s="80">
        <f>D9/E9</f>
        <v>364.79923733333328</v>
      </c>
    </row>
    <row r="10" spans="2:6" ht="15.75" x14ac:dyDescent="0.25">
      <c r="B10" s="99"/>
      <c r="C10" s="61" t="s">
        <v>40</v>
      </c>
      <c r="D10" s="79">
        <v>36479.923733333329</v>
      </c>
      <c r="E10" s="80">
        <f>('[1]расчеты ставок'!$M$13+'[1]расчеты ставок'!$N$13+'[1]расчеты ставок'!$O$13+'[1]расчеты ставок'!$M$18+'[1]расчеты ставок'!$N$18+'[1]расчеты ставок'!$O$18)/3</f>
        <v>100</v>
      </c>
      <c r="F10" s="80">
        <f>D10/E10</f>
        <v>364.79923733333328</v>
      </c>
    </row>
    <row r="11" spans="2:6" ht="15.75" x14ac:dyDescent="0.25">
      <c r="B11" s="99"/>
      <c r="C11" s="61" t="s">
        <v>41</v>
      </c>
      <c r="D11" s="79">
        <f>('[1]расчеты ставок'!$D$30+'[1]расчеты ставок'!$E$30+'[1]расчеты ставок'!$F$30+'[1]расчеты ставок'!$D$35+'[1]расчеты ставок'!$E$35+'[1]расчеты ставок'!$F$35)/3</f>
        <v>0</v>
      </c>
      <c r="E11" s="80">
        <f>('[1]расчеты ставок'!$M$30+'[1]расчеты ставок'!$N$30+'[1]расчеты ставок'!$O$30+'[1]расчеты ставок'!$M$35+'[1]расчеты ставок'!$N$35+'[1]расчеты ставок'!$O$35)/3</f>
        <v>0</v>
      </c>
      <c r="F11" s="80" t="e">
        <f t="shared" ref="F11" si="0">D11/E11</f>
        <v>#DIV/0!</v>
      </c>
    </row>
    <row r="12" spans="2:6" ht="15.75" x14ac:dyDescent="0.25">
      <c r="B12" s="99"/>
      <c r="C12" s="61" t="s">
        <v>42</v>
      </c>
      <c r="D12" s="79">
        <f>('[1]расчеты ставок'!$D$64+'[1]расчеты ставок'!$E$64+'[1]расчеты ставок'!$F$64+'[1]расчеты ставок'!$D$69+'[1]расчеты ставок'!$E$69+'[1]расчеты ставок'!$F$69)/3</f>
        <v>0</v>
      </c>
      <c r="E12" s="80">
        <f>('[1]расчеты ставок'!$J$64+'[1]расчеты ставок'!$K$64+'[1]расчеты ставок'!$L$64+'[1]расчеты ставок'!$J$69+'[1]расчеты ставок'!$K$69+'[1]расчеты ставок'!$L$69)/3</f>
        <v>0</v>
      </c>
      <c r="F12" s="80">
        <v>0</v>
      </c>
    </row>
    <row r="13" spans="2:6" ht="47.25" customHeight="1" x14ac:dyDescent="0.25">
      <c r="B13" s="99"/>
      <c r="C13" s="61" t="s">
        <v>43</v>
      </c>
      <c r="D13" s="79">
        <v>0</v>
      </c>
      <c r="E13" s="79">
        <v>0</v>
      </c>
      <c r="F13" s="79">
        <v>0</v>
      </c>
    </row>
    <row r="14" spans="2:6" ht="30.75" customHeight="1" x14ac:dyDescent="0.25">
      <c r="B14" s="99"/>
      <c r="C14" s="61" t="s">
        <v>44</v>
      </c>
      <c r="D14" s="79">
        <v>0</v>
      </c>
      <c r="E14" s="79">
        <v>0</v>
      </c>
      <c r="F14" s="79">
        <v>0</v>
      </c>
    </row>
    <row r="15" spans="2:6" ht="33" customHeight="1" x14ac:dyDescent="0.25">
      <c r="B15" s="99" t="s">
        <v>34</v>
      </c>
      <c r="C15" s="65" t="s">
        <v>45</v>
      </c>
      <c r="D15" s="62"/>
      <c r="E15" s="81"/>
      <c r="F15" s="81"/>
    </row>
    <row r="16" spans="2:6" ht="15.75" x14ac:dyDescent="0.25">
      <c r="B16" s="99"/>
      <c r="C16" s="61" t="s">
        <v>7</v>
      </c>
      <c r="D16" s="79">
        <f>'[1]150-670'!$N$35</f>
        <v>18030.134247233138</v>
      </c>
      <c r="E16" s="80">
        <f>E6</f>
        <v>3149.6666666666665</v>
      </c>
      <c r="F16" s="80">
        <f>D16/E16</f>
        <v>5.7244579047200146</v>
      </c>
    </row>
    <row r="17" spans="2:6" ht="15.75" x14ac:dyDescent="0.25">
      <c r="B17" s="99"/>
      <c r="C17" s="61" t="s">
        <v>8</v>
      </c>
      <c r="D17" s="62" t="s">
        <v>117</v>
      </c>
      <c r="E17" s="81" t="s">
        <v>117</v>
      </c>
      <c r="F17" s="81" t="s">
        <v>117</v>
      </c>
    </row>
    <row r="18" spans="2:6" ht="58.5" customHeight="1" x14ac:dyDescent="0.25">
      <c r="B18" s="99" t="s">
        <v>35</v>
      </c>
      <c r="C18" s="61" t="s">
        <v>46</v>
      </c>
      <c r="D18" s="62"/>
      <c r="E18" s="81"/>
      <c r="F18" s="81"/>
    </row>
    <row r="19" spans="2:6" ht="15.75" x14ac:dyDescent="0.25">
      <c r="B19" s="99"/>
      <c r="C19" s="61" t="s">
        <v>7</v>
      </c>
      <c r="D19" s="62" t="s">
        <v>117</v>
      </c>
      <c r="E19" s="81" t="s">
        <v>117</v>
      </c>
      <c r="F19" s="81" t="s">
        <v>117</v>
      </c>
    </row>
    <row r="20" spans="2:6" ht="15.75" x14ac:dyDescent="0.25">
      <c r="B20" s="99"/>
      <c r="C20" s="61" t="s">
        <v>8</v>
      </c>
      <c r="D20" s="62" t="s">
        <v>117</v>
      </c>
      <c r="E20" s="81" t="s">
        <v>117</v>
      </c>
      <c r="F20" s="81" t="s">
        <v>117</v>
      </c>
    </row>
    <row r="21" spans="2:6" ht="99.75" customHeight="1" x14ac:dyDescent="0.25">
      <c r="B21" s="99" t="s">
        <v>36</v>
      </c>
      <c r="C21" s="65" t="s">
        <v>47</v>
      </c>
      <c r="D21" s="62"/>
      <c r="E21" s="81"/>
      <c r="F21" s="81"/>
    </row>
    <row r="22" spans="2:6" ht="15.75" x14ac:dyDescent="0.25">
      <c r="B22" s="99"/>
      <c r="C22" s="61" t="s">
        <v>7</v>
      </c>
      <c r="D22" s="79">
        <f>'[1]150-670'!$N$45</f>
        <v>16354.099992516261</v>
      </c>
      <c r="E22" s="80">
        <f>E6</f>
        <v>3149.6666666666665</v>
      </c>
      <c r="F22" s="80">
        <f>D22/E22</f>
        <v>5.1923272280187094</v>
      </c>
    </row>
    <row r="23" spans="2:6" ht="15.75" x14ac:dyDescent="0.25">
      <c r="B23" s="99"/>
      <c r="C23" s="61" t="s">
        <v>8</v>
      </c>
      <c r="D23" s="62" t="s">
        <v>117</v>
      </c>
      <c r="E23" s="81" t="s">
        <v>117</v>
      </c>
      <c r="F23" s="81" t="s">
        <v>117</v>
      </c>
    </row>
    <row r="24" spans="2:6" x14ac:dyDescent="0.25">
      <c r="B24" s="11"/>
    </row>
    <row r="25" spans="2:6" ht="42" customHeight="1" x14ac:dyDescent="0.25">
      <c r="B25" s="103" t="s">
        <v>49</v>
      </c>
      <c r="C25" s="103"/>
      <c r="D25" s="103"/>
      <c r="E25" s="103"/>
      <c r="F25" s="103"/>
    </row>
    <row r="26" spans="2:6" ht="15.75" x14ac:dyDescent="0.25">
      <c r="B26" s="11"/>
      <c r="C26" s="15"/>
      <c r="D26" s="16"/>
    </row>
    <row r="27" spans="2:6" ht="15.75" x14ac:dyDescent="0.25">
      <c r="B27" s="11"/>
      <c r="C27" s="15"/>
      <c r="D27" s="16"/>
    </row>
    <row r="28" spans="2:6" ht="15.75" x14ac:dyDescent="0.25">
      <c r="B28" s="11"/>
      <c r="C28" s="17"/>
      <c r="D28" s="18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view="pageBreakPreview" zoomScaleNormal="100" zoomScaleSheetLayoutView="100" workbookViewId="0">
      <selection activeCell="I16" sqref="I16"/>
    </sheetView>
  </sheetViews>
  <sheetFormatPr defaultRowHeight="15" x14ac:dyDescent="0.25"/>
  <cols>
    <col min="2" max="2" width="5.7109375" customWidth="1"/>
    <col min="3" max="3" width="44.28515625" customWidth="1"/>
    <col min="4" max="5" width="15.7109375" customWidth="1"/>
  </cols>
  <sheetData>
    <row r="2" spans="2:5" ht="21.75" customHeight="1" x14ac:dyDescent="0.25">
      <c r="B2" s="94" t="s">
        <v>51</v>
      </c>
      <c r="C2" s="94"/>
      <c r="D2" s="94"/>
      <c r="E2" s="94"/>
    </row>
    <row r="3" spans="2:5" ht="50.25" customHeight="1" x14ac:dyDescent="0.25">
      <c r="B3" s="105" t="s">
        <v>139</v>
      </c>
      <c r="C3" s="106"/>
      <c r="D3" s="106"/>
      <c r="E3" s="106"/>
    </row>
    <row r="4" spans="2:5" ht="15.75" x14ac:dyDescent="0.25">
      <c r="B4" s="94"/>
      <c r="C4" s="94"/>
      <c r="D4" s="94"/>
      <c r="E4" s="94"/>
    </row>
    <row r="5" spans="2:5" x14ac:dyDescent="0.25">
      <c r="B5" s="52"/>
      <c r="C5" s="52"/>
      <c r="D5" s="52"/>
      <c r="E5" s="53" t="s">
        <v>52</v>
      </c>
    </row>
    <row r="6" spans="2:5" ht="94.5" x14ac:dyDescent="0.25">
      <c r="B6" s="60" t="s">
        <v>140</v>
      </c>
      <c r="C6" s="66" t="s">
        <v>50</v>
      </c>
      <c r="D6" s="67" t="s">
        <v>141</v>
      </c>
      <c r="E6" s="67" t="s">
        <v>142</v>
      </c>
    </row>
    <row r="7" spans="2:5" ht="30.75" customHeight="1" x14ac:dyDescent="0.25">
      <c r="B7" s="107" t="s">
        <v>31</v>
      </c>
      <c r="C7" s="68" t="s">
        <v>143</v>
      </c>
      <c r="D7" s="69">
        <v>1391.1258624189181</v>
      </c>
      <c r="E7" s="69">
        <v>6126.7103142087799</v>
      </c>
    </row>
    <row r="8" spans="2:5" ht="15.75" x14ac:dyDescent="0.25">
      <c r="B8" s="107"/>
      <c r="C8" s="50" t="s">
        <v>53</v>
      </c>
      <c r="D8" s="70"/>
      <c r="E8" s="70"/>
    </row>
    <row r="9" spans="2:5" ht="15.75" x14ac:dyDescent="0.25">
      <c r="B9" s="107"/>
      <c r="C9" s="50" t="s">
        <v>54</v>
      </c>
      <c r="D9" s="70">
        <v>159.15238984121913</v>
      </c>
      <c r="E9" s="70">
        <v>1254.3960745205989</v>
      </c>
    </row>
    <row r="10" spans="2:5" ht="15.75" x14ac:dyDescent="0.25">
      <c r="B10" s="107"/>
      <c r="C10" s="50" t="s">
        <v>55</v>
      </c>
      <c r="D10" s="70">
        <v>28.594701505450821</v>
      </c>
      <c r="E10" s="70">
        <v>0</v>
      </c>
    </row>
    <row r="11" spans="2:5" ht="15.75" x14ac:dyDescent="0.25">
      <c r="B11" s="107"/>
      <c r="C11" s="50" t="s">
        <v>56</v>
      </c>
      <c r="D11" s="70">
        <v>726.08089285783376</v>
      </c>
      <c r="E11" s="70">
        <v>3354.2871989553573</v>
      </c>
    </row>
    <row r="12" spans="2:5" ht="15.75" x14ac:dyDescent="0.25">
      <c r="B12" s="107"/>
      <c r="C12" s="50" t="s">
        <v>57</v>
      </c>
      <c r="D12" s="70">
        <v>220.41645678878146</v>
      </c>
      <c r="E12" s="70">
        <v>1021.7161701503427</v>
      </c>
    </row>
    <row r="13" spans="2:5" ht="15.75" x14ac:dyDescent="0.25">
      <c r="B13" s="107"/>
      <c r="C13" s="50" t="s">
        <v>58</v>
      </c>
      <c r="D13" s="70">
        <v>256.88142142563299</v>
      </c>
      <c r="E13" s="70">
        <v>496.31087058248096</v>
      </c>
    </row>
    <row r="14" spans="2:5" ht="15.75" x14ac:dyDescent="0.25">
      <c r="B14" s="107"/>
      <c r="C14" s="50" t="s">
        <v>59</v>
      </c>
      <c r="D14" s="70"/>
      <c r="E14" s="70"/>
    </row>
    <row r="15" spans="2:5" ht="15.75" x14ac:dyDescent="0.25">
      <c r="B15" s="107"/>
      <c r="C15" s="50" t="s">
        <v>60</v>
      </c>
      <c r="D15" s="70">
        <v>34.863121625474179</v>
      </c>
      <c r="E15" s="71">
        <v>0</v>
      </c>
    </row>
    <row r="16" spans="2:5" ht="47.25" x14ac:dyDescent="0.25">
      <c r="B16" s="107"/>
      <c r="C16" s="61" t="s">
        <v>144</v>
      </c>
      <c r="D16" s="70">
        <v>23.778279217279728</v>
      </c>
      <c r="E16" s="71">
        <v>0</v>
      </c>
    </row>
    <row r="17" spans="2:5" ht="31.5" x14ac:dyDescent="0.25">
      <c r="B17" s="107"/>
      <c r="C17" s="61" t="s">
        <v>61</v>
      </c>
      <c r="D17" s="70">
        <v>198.24002058287905</v>
      </c>
      <c r="E17" s="70">
        <v>496.31087058248096</v>
      </c>
    </row>
    <row r="18" spans="2:5" ht="15.75" x14ac:dyDescent="0.25">
      <c r="B18" s="107"/>
      <c r="C18" s="50" t="s">
        <v>53</v>
      </c>
      <c r="D18" s="70"/>
      <c r="E18" s="70"/>
    </row>
    <row r="19" spans="2:5" ht="15.75" x14ac:dyDescent="0.25">
      <c r="B19" s="107"/>
      <c r="C19" s="50" t="s">
        <v>62</v>
      </c>
      <c r="D19" s="70">
        <v>4.121775446952852</v>
      </c>
      <c r="E19" s="71">
        <v>0</v>
      </c>
    </row>
    <row r="20" spans="2:5" ht="15.75" x14ac:dyDescent="0.25">
      <c r="B20" s="107"/>
      <c r="C20" s="50" t="s">
        <v>63</v>
      </c>
      <c r="D20" s="70">
        <v>10.158579656742864</v>
      </c>
      <c r="E20" s="71">
        <v>0</v>
      </c>
    </row>
    <row r="21" spans="2:5" ht="32.25" customHeight="1" x14ac:dyDescent="0.25">
      <c r="B21" s="107"/>
      <c r="C21" s="61" t="s">
        <v>145</v>
      </c>
      <c r="D21" s="70">
        <v>6.0137392380851455</v>
      </c>
      <c r="E21" s="71">
        <v>0</v>
      </c>
    </row>
    <row r="22" spans="2:5" ht="15.75" x14ac:dyDescent="0.25">
      <c r="B22" s="107"/>
      <c r="C22" s="50" t="s">
        <v>64</v>
      </c>
      <c r="D22" s="70">
        <v>6.3635086400079484</v>
      </c>
      <c r="E22" s="71">
        <v>0</v>
      </c>
    </row>
    <row r="23" spans="2:5" ht="31.5" x14ac:dyDescent="0.25">
      <c r="B23" s="107"/>
      <c r="C23" s="61" t="s">
        <v>65</v>
      </c>
      <c r="D23" s="70">
        <v>171.58241760109024</v>
      </c>
      <c r="E23" s="71">
        <v>0</v>
      </c>
    </row>
    <row r="24" spans="2:5" ht="15.75" x14ac:dyDescent="0.25">
      <c r="B24" s="107"/>
      <c r="C24" s="50" t="s">
        <v>66</v>
      </c>
      <c r="D24" s="70">
        <v>0</v>
      </c>
      <c r="E24" s="70">
        <v>0</v>
      </c>
    </row>
    <row r="25" spans="2:5" ht="15.75" x14ac:dyDescent="0.25">
      <c r="B25" s="107"/>
      <c r="C25" s="50" t="s">
        <v>53</v>
      </c>
      <c r="D25" s="70"/>
      <c r="E25" s="70"/>
    </row>
    <row r="26" spans="2:5" ht="15.75" x14ac:dyDescent="0.25">
      <c r="B26" s="107"/>
      <c r="C26" s="50" t="s">
        <v>67</v>
      </c>
      <c r="D26" s="70">
        <v>0</v>
      </c>
      <c r="E26" s="71">
        <v>0</v>
      </c>
    </row>
    <row r="27" spans="2:5" ht="15.75" x14ac:dyDescent="0.25">
      <c r="B27" s="107"/>
      <c r="C27" s="50" t="s">
        <v>68</v>
      </c>
      <c r="D27" s="70">
        <v>0</v>
      </c>
      <c r="E27" s="71">
        <v>0</v>
      </c>
    </row>
    <row r="28" spans="2:5" ht="15.75" x14ac:dyDescent="0.25">
      <c r="B28" s="107"/>
      <c r="C28" s="50" t="s">
        <v>69</v>
      </c>
      <c r="D28" s="70">
        <v>0</v>
      </c>
      <c r="E28" s="71">
        <v>0</v>
      </c>
    </row>
    <row r="29" spans="2:5" ht="31.5" x14ac:dyDescent="0.25">
      <c r="B29" s="107"/>
      <c r="C29" s="61" t="s">
        <v>146</v>
      </c>
      <c r="D29" s="70">
        <v>0</v>
      </c>
      <c r="E29" s="71">
        <v>0</v>
      </c>
    </row>
    <row r="30" spans="2:5" ht="97.5" customHeight="1" x14ac:dyDescent="0.25">
      <c r="B30" s="66" t="s">
        <v>32</v>
      </c>
      <c r="C30" s="68" t="s">
        <v>147</v>
      </c>
      <c r="D30" s="72">
        <v>105.11606439285715</v>
      </c>
      <c r="E30" s="73">
        <v>1709.3486289309521</v>
      </c>
    </row>
    <row r="31" spans="2:5" ht="15.75" x14ac:dyDescent="0.25">
      <c r="B31" s="66" t="s">
        <v>33</v>
      </c>
      <c r="C31" s="74" t="s">
        <v>70</v>
      </c>
      <c r="D31" s="75">
        <v>0</v>
      </c>
      <c r="E31" s="75">
        <v>225.16418711250049</v>
      </c>
    </row>
    <row r="32" spans="2:5" ht="15.75" x14ac:dyDescent="0.25">
      <c r="B32" s="76"/>
      <c r="C32" s="74" t="s">
        <v>71</v>
      </c>
      <c r="D32" s="69">
        <v>1496.2419268117753</v>
      </c>
      <c r="E32" s="69">
        <v>8061.2231302522323</v>
      </c>
    </row>
    <row r="33" spans="2:5" x14ac:dyDescent="0.25">
      <c r="B33" s="49"/>
      <c r="C33" s="49"/>
      <c r="D33" s="49"/>
      <c r="E33" s="49"/>
    </row>
    <row r="34" spans="2:5" ht="18.75" x14ac:dyDescent="0.3">
      <c r="B34" s="49"/>
      <c r="C34" s="49"/>
      <c r="D34" s="55"/>
      <c r="E34" s="56"/>
    </row>
    <row r="35" spans="2:5" x14ac:dyDescent="0.25">
      <c r="B35" s="49"/>
      <c r="C35" s="49"/>
      <c r="D35" s="52"/>
      <c r="E35" s="54"/>
    </row>
    <row r="36" spans="2:5" x14ac:dyDescent="0.25">
      <c r="B36" s="49"/>
      <c r="C36" s="49"/>
      <c r="D36" s="52"/>
      <c r="E36" s="57"/>
    </row>
  </sheetData>
  <mergeCells count="4">
    <mergeCell ref="B2:E2"/>
    <mergeCell ref="B3:E3"/>
    <mergeCell ref="B4:E4"/>
    <mergeCell ref="B7:B29"/>
  </mergeCells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view="pageBreakPreview" zoomScale="110" zoomScaleNormal="100" zoomScaleSheetLayoutView="110" workbookViewId="0">
      <selection activeCell="B5" sqref="B5:E8"/>
    </sheetView>
  </sheetViews>
  <sheetFormatPr defaultRowHeight="15" x14ac:dyDescent="0.25"/>
  <cols>
    <col min="2" max="2" width="5.7109375" style="3" customWidth="1"/>
    <col min="3" max="3" width="46.140625" customWidth="1"/>
    <col min="4" max="5" width="18.7109375" customWidth="1"/>
  </cols>
  <sheetData>
    <row r="2" spans="2:5" ht="15.75" x14ac:dyDescent="0.25">
      <c r="B2" s="94" t="s">
        <v>75</v>
      </c>
      <c r="C2" s="94"/>
      <c r="D2" s="94"/>
      <c r="E2" s="94"/>
    </row>
    <row r="3" spans="2:5" ht="15.75" customHeight="1" x14ac:dyDescent="0.25">
      <c r="B3" s="94" t="s">
        <v>76</v>
      </c>
      <c r="C3" s="94"/>
      <c r="D3" s="94"/>
      <c r="E3" s="94"/>
    </row>
    <row r="4" spans="2:5" ht="33" customHeight="1" x14ac:dyDescent="0.25">
      <c r="B4" s="102" t="s">
        <v>77</v>
      </c>
      <c r="C4" s="102"/>
      <c r="D4" s="102"/>
      <c r="E4" s="102"/>
    </row>
    <row r="5" spans="2:5" ht="114" customHeight="1" x14ac:dyDescent="0.25">
      <c r="B5" s="60" t="s">
        <v>140</v>
      </c>
      <c r="C5" s="58" t="s">
        <v>30</v>
      </c>
      <c r="D5" s="59" t="s">
        <v>148</v>
      </c>
      <c r="E5" s="59" t="s">
        <v>149</v>
      </c>
    </row>
    <row r="6" spans="2:5" ht="31.5" x14ac:dyDescent="0.25">
      <c r="B6" s="58" t="s">
        <v>31</v>
      </c>
      <c r="C6" s="65" t="s">
        <v>72</v>
      </c>
      <c r="D6" s="64">
        <v>0</v>
      </c>
      <c r="E6" s="64">
        <v>0</v>
      </c>
    </row>
    <row r="7" spans="2:5" ht="63.75" customHeight="1" x14ac:dyDescent="0.25">
      <c r="B7" s="58" t="s">
        <v>32</v>
      </c>
      <c r="C7" s="65" t="s">
        <v>73</v>
      </c>
      <c r="D7" s="64">
        <v>0</v>
      </c>
      <c r="E7" s="64">
        <v>0</v>
      </c>
    </row>
    <row r="8" spans="2:5" ht="50.25" customHeight="1" x14ac:dyDescent="0.25">
      <c r="B8" s="58" t="s">
        <v>33</v>
      </c>
      <c r="C8" s="65" t="s">
        <v>74</v>
      </c>
      <c r="D8" s="64">
        <v>0</v>
      </c>
      <c r="E8" s="64">
        <v>0</v>
      </c>
    </row>
  </sheetData>
  <mergeCells count="3">
    <mergeCell ref="B2:E2"/>
    <mergeCell ref="B3:E3"/>
    <mergeCell ref="B4:E4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Приложение 2</vt:lpstr>
      <vt:lpstr>Приложени 3  до 15 </vt:lpstr>
      <vt:lpstr>Приложение 3 15-150</vt:lpstr>
      <vt:lpstr>Приложение 3 150-670</vt:lpstr>
      <vt:lpstr>Приложение 4 до 15</vt:lpstr>
      <vt:lpstr>Приложение 4 15-150</vt:lpstr>
      <vt:lpstr>Приложение 4 150-670</vt:lpstr>
      <vt:lpstr>Приложение 5</vt:lpstr>
      <vt:lpstr>Приложение 6</vt:lpstr>
      <vt:lpstr>Приложение 7</vt:lpstr>
      <vt:lpstr>Приложение 8</vt:lpstr>
      <vt:lpstr>Приложение 8 9 м</vt:lpstr>
      <vt:lpstr>Приложение 9 9 мес</vt:lpstr>
      <vt:lpstr>Приложение 9</vt:lpstr>
      <vt:lpstr>'Приложени 3  до 15 '!Область_печати</vt:lpstr>
      <vt:lpstr>'Приложение 2'!Область_печати</vt:lpstr>
      <vt:lpstr>'Приложение 3 150-670'!Область_печати</vt:lpstr>
      <vt:lpstr>'Приложение 3 15-150'!Область_печати</vt:lpstr>
      <vt:lpstr>'Приложение 4 150-670'!Область_печати</vt:lpstr>
      <vt:lpstr>'Приложение 4 15-150'!Область_печати</vt:lpstr>
      <vt:lpstr>'Приложение 4 до 15'!Область_печати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8 9 м'!Область_печати</vt:lpstr>
      <vt:lpstr>'Приложение 9 9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2015-10-19T15:48:40Z</dcterms:modified>
</cp:coreProperties>
</file>