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tabRatio="897"/>
  </bookViews>
  <sheets>
    <sheet name="Титул" sheetId="14" r:id="rId1"/>
    <sheet name="28а) ВЛ город" sheetId="16" r:id="rId2"/>
    <sheet name="28а) ВЛ не город" sheetId="1" r:id="rId3"/>
    <sheet name="28а) КЛ город" sheetId="17" r:id="rId4"/>
    <sheet name="28а) КЛ не город" sheetId="2" r:id="rId5"/>
    <sheet name="28а) ПС город" sheetId="18" r:id="rId6"/>
    <sheet name="28а) ПС не город" sheetId="3" r:id="rId7"/>
    <sheet name="28а) ТП до 35 город" sheetId="19" r:id="rId8"/>
    <sheet name="28а) ТП до 35 не город" sheetId="4" r:id="rId9"/>
    <sheet name="28а) РТП ДО 35 город" sheetId="20" r:id="rId10"/>
    <sheet name="28а) РТП ДО 35 не город" sheetId="5" r:id="rId11"/>
    <sheet name="28а) ПС 35 и выше город" sheetId="21" r:id="rId12"/>
    <sheet name="28а) ПС 35 и выше не город" sheetId="6" r:id="rId13"/>
    <sheet name="28а) РТУ ПР2" sheetId="7" r:id="rId14"/>
    <sheet name="28 б) reshenie_tarif_2019" sheetId="9" r:id="rId15"/>
    <sheet name="fact_srednie_dannie_fact_moshno" sheetId="10" r:id="rId16"/>
    <sheet name="fact_srednie_dannie_dline_VL_m" sheetId="11" r:id="rId17"/>
    <sheet name="info_TP_2019" sheetId="12" r:id="rId18"/>
    <sheet name="info_zayavki_TP_2019" sheetId="1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2" hidden="1">'28а) ВЛ не город'!$C$1:$C$257</definedName>
    <definedName name="_xlnm.Print_Area" localSheetId="14">'28 б) reshenie_tarif_2019'!$A$1:$F$6</definedName>
    <definedName name="_xlnm.Print_Area" localSheetId="1">'28а) ВЛ город'!$A$1:$G$191</definedName>
    <definedName name="_xlnm.Print_Area" localSheetId="2">'28а) ВЛ не город'!$A$1:$G$250</definedName>
    <definedName name="_xlnm.Print_Area" localSheetId="3">'28а) КЛ город'!$A$1:$G$192</definedName>
    <definedName name="_xlnm.Print_Area" localSheetId="4">'28а) КЛ не город'!$A$1:$G$201</definedName>
    <definedName name="_xlnm.Print_Area" localSheetId="11">'28а) ПС 35 и выше город'!$A$1:$G$9</definedName>
    <definedName name="_xlnm.Print_Area" localSheetId="12">'28а) ПС 35 и выше не город'!$A$1:$G$9</definedName>
    <definedName name="_xlnm.Print_Area" localSheetId="5">'28а) ПС город'!$A$1:$H$32</definedName>
    <definedName name="_xlnm.Print_Area" localSheetId="6">'28а) ПС не город'!$A$1:$H$31</definedName>
    <definedName name="_xlnm.Print_Area" localSheetId="9">'28а) РТП ДО 35 город'!$A$1:$H$22</definedName>
    <definedName name="_xlnm.Print_Area" localSheetId="10">'28а) РТП ДО 35 не город'!$A$1:$G$22</definedName>
    <definedName name="_xlnm.Print_Area" localSheetId="13">'28а) РТУ ПР2'!$A$1:$G$31</definedName>
    <definedName name="_xlnm.Print_Area" localSheetId="7">'28а) ТП до 35 город'!$A$1:$H$27</definedName>
    <definedName name="_xlnm.Print_Area" localSheetId="8">'28а) ТП до 35 не город'!$A$1:$G$55</definedName>
    <definedName name="_xlnm.Print_Area" localSheetId="16">fact_srednie_dannie_dline_VL_m!$A$1:$F$18</definedName>
    <definedName name="_xlnm.Print_Area" localSheetId="15">fact_srednie_dannie_fact_moshno!$A$1:$E$12</definedName>
    <definedName name="_xlnm.Print_Area" localSheetId="17">info_TP_2019!$A$1:$L$25</definedName>
    <definedName name="_xlnm.Print_Area" localSheetId="18">info_zayavki_TP_2019!$A$1:$I$24</definedName>
    <definedName name="_xlnm.Print_Area" localSheetId="0">Титул!$A$1:$C$13</definedName>
  </definedNames>
  <calcPr calcId="145621"/>
</workbook>
</file>

<file path=xl/calcChain.xml><?xml version="1.0" encoding="utf-8"?>
<calcChain xmlns="http://schemas.openxmlformats.org/spreadsheetml/2006/main">
  <c r="E46" i="16" l="1"/>
  <c r="E47" i="16"/>
  <c r="E54" i="16" s="1"/>
  <c r="E48" i="16"/>
  <c r="E55" i="16" s="1"/>
  <c r="E62" i="16" s="1"/>
  <c r="E49" i="16"/>
  <c r="E56" i="16" s="1"/>
  <c r="E63" i="16" s="1"/>
  <c r="E70" i="16" s="1"/>
  <c r="E77" i="16" s="1"/>
  <c r="E84" i="16" s="1"/>
  <c r="E91" i="16" s="1"/>
  <c r="E98" i="16" s="1"/>
  <c r="E105" i="16" s="1"/>
  <c r="E112" i="16" s="1"/>
  <c r="E119" i="16" s="1"/>
  <c r="E126" i="16" s="1"/>
  <c r="E133" i="16" s="1"/>
  <c r="E140" i="16" s="1"/>
  <c r="E147" i="16" s="1"/>
  <c r="E154" i="16" s="1"/>
  <c r="E161" i="16" s="1"/>
  <c r="E168" i="16" s="1"/>
  <c r="E175" i="16" s="1"/>
  <c r="E182" i="16" s="1"/>
  <c r="E189" i="16" s="1"/>
  <c r="E50" i="16"/>
  <c r="E51" i="16"/>
  <c r="E58" i="16" s="1"/>
  <c r="E52" i="16"/>
  <c r="E59" i="16" s="1"/>
  <c r="E66" i="16" s="1"/>
  <c r="E73" i="16" s="1"/>
  <c r="E80" i="16" s="1"/>
  <c r="E87" i="16" s="1"/>
  <c r="E94" i="16" s="1"/>
  <c r="E101" i="16" s="1"/>
  <c r="E108" i="16" s="1"/>
  <c r="E115" i="16" s="1"/>
  <c r="E122" i="16" s="1"/>
  <c r="E129" i="16" s="1"/>
  <c r="E136" i="16" s="1"/>
  <c r="E143" i="16" s="1"/>
  <c r="E150" i="16" s="1"/>
  <c r="E157" i="16" s="1"/>
  <c r="E164" i="16" s="1"/>
  <c r="E171" i="16" s="1"/>
  <c r="E178" i="16" s="1"/>
  <c r="E185" i="16" s="1"/>
  <c r="E53" i="16"/>
  <c r="E60" i="16" s="1"/>
  <c r="E67" i="16" s="1"/>
  <c r="E74" i="16" s="1"/>
  <c r="E81" i="16" s="1"/>
  <c r="E88" i="16" s="1"/>
  <c r="E95" i="16" s="1"/>
  <c r="E102" i="16" s="1"/>
  <c r="E109" i="16" s="1"/>
  <c r="E116" i="16" s="1"/>
  <c r="E123" i="16" s="1"/>
  <c r="E130" i="16" s="1"/>
  <c r="E137" i="16" s="1"/>
  <c r="E144" i="16" s="1"/>
  <c r="E151" i="16" s="1"/>
  <c r="E158" i="16" s="1"/>
  <c r="E165" i="16" s="1"/>
  <c r="E172" i="16" s="1"/>
  <c r="E179" i="16" s="1"/>
  <c r="E186" i="16" s="1"/>
  <c r="E57" i="16"/>
  <c r="E64" i="16" s="1"/>
  <c r="E71" i="16" s="1"/>
  <c r="E78" i="16" s="1"/>
  <c r="E61" i="16"/>
  <c r="E68" i="16" s="1"/>
  <c r="E75" i="16" s="1"/>
  <c r="E82" i="16" s="1"/>
  <c r="E89" i="16" s="1"/>
  <c r="E96" i="16" s="1"/>
  <c r="E103" i="16" s="1"/>
  <c r="E110" i="16" s="1"/>
  <c r="E117" i="16" s="1"/>
  <c r="E124" i="16" s="1"/>
  <c r="E131" i="16" s="1"/>
  <c r="E138" i="16" s="1"/>
  <c r="E145" i="16" s="1"/>
  <c r="E152" i="16" s="1"/>
  <c r="E159" i="16" s="1"/>
  <c r="E166" i="16" s="1"/>
  <c r="E173" i="16" s="1"/>
  <c r="E180" i="16" s="1"/>
  <c r="E187" i="16" s="1"/>
  <c r="E65" i="16"/>
  <c r="E72" i="16" s="1"/>
  <c r="E79" i="16" s="1"/>
  <c r="E86" i="16" s="1"/>
  <c r="E93" i="16" s="1"/>
  <c r="E100" i="16" s="1"/>
  <c r="E107" i="16" s="1"/>
  <c r="E114" i="16" s="1"/>
  <c r="E121" i="16" s="1"/>
  <c r="E128" i="16" s="1"/>
  <c r="E135" i="16" s="1"/>
  <c r="E142" i="16" s="1"/>
  <c r="E149" i="16" s="1"/>
  <c r="E156" i="16" s="1"/>
  <c r="E163" i="16" s="1"/>
  <c r="E170" i="16" s="1"/>
  <c r="E177" i="16" s="1"/>
  <c r="E184" i="16" s="1"/>
  <c r="E191" i="16" s="1"/>
  <c r="E69" i="16"/>
  <c r="E76" i="16" s="1"/>
  <c r="E83" i="16" s="1"/>
  <c r="E90" i="16" s="1"/>
  <c r="E97" i="16" s="1"/>
  <c r="E104" i="16" s="1"/>
  <c r="E111" i="16" s="1"/>
  <c r="E118" i="16" s="1"/>
  <c r="E125" i="16" s="1"/>
  <c r="E132" i="16" s="1"/>
  <c r="E139" i="16" s="1"/>
  <c r="E146" i="16" s="1"/>
  <c r="E153" i="16" s="1"/>
  <c r="E160" i="16" s="1"/>
  <c r="E167" i="16" s="1"/>
  <c r="E174" i="16" s="1"/>
  <c r="E181" i="16" s="1"/>
  <c r="E188" i="16" s="1"/>
  <c r="E85" i="16"/>
  <c r="E92" i="16" s="1"/>
  <c r="E99" i="16" s="1"/>
  <c r="E106" i="16" s="1"/>
  <c r="E113" i="16" s="1"/>
  <c r="E120" i="16" s="1"/>
  <c r="E127" i="16" s="1"/>
  <c r="E134" i="16" s="1"/>
  <c r="E141" i="16" s="1"/>
  <c r="E148" i="16" s="1"/>
  <c r="E155" i="16" s="1"/>
  <c r="E162" i="16" s="1"/>
  <c r="E169" i="16" s="1"/>
  <c r="E176" i="16" s="1"/>
  <c r="E183" i="16" s="1"/>
  <c r="E190" i="16" s="1"/>
  <c r="E45" i="16"/>
  <c r="F16" i="11" l="1"/>
  <c r="E16" i="11"/>
  <c r="D16" i="11"/>
  <c r="F15" i="11"/>
  <c r="E15" i="11"/>
  <c r="D15" i="11"/>
  <c r="E11" i="10"/>
  <c r="D11" i="10"/>
  <c r="G22" i="4" l="1"/>
  <c r="G37" i="4"/>
  <c r="G30" i="4"/>
  <c r="G20" i="4"/>
  <c r="H10" i="13" l="1"/>
  <c r="H11" i="13"/>
  <c r="H12" i="13"/>
  <c r="I12" i="13"/>
  <c r="H13" i="13"/>
  <c r="I13" i="13"/>
  <c r="H14" i="13"/>
  <c r="I14" i="13"/>
  <c r="H16" i="13"/>
  <c r="I18" i="13"/>
  <c r="G11" i="13"/>
  <c r="G12" i="13"/>
  <c r="G13" i="13"/>
  <c r="G14" i="13"/>
  <c r="G10" i="13"/>
  <c r="E10" i="13"/>
  <c r="E11" i="13"/>
  <c r="E12" i="13"/>
  <c r="F12" i="13"/>
  <c r="E13" i="13"/>
  <c r="F13" i="13"/>
  <c r="E14" i="13"/>
  <c r="F14" i="13"/>
  <c r="E16" i="13"/>
  <c r="F18" i="13"/>
  <c r="D11" i="13"/>
  <c r="D12" i="13"/>
  <c r="D13" i="13"/>
  <c r="D14" i="13"/>
  <c r="D10" i="13"/>
  <c r="F12" i="12"/>
  <c r="F14" i="12"/>
  <c r="F18" i="12"/>
  <c r="E20" i="12"/>
  <c r="E12" i="12"/>
  <c r="E14" i="12"/>
  <c r="E16" i="12"/>
  <c r="E18" i="12"/>
  <c r="D12" i="12"/>
  <c r="K10" i="12"/>
  <c r="K11" i="12"/>
  <c r="K12" i="12"/>
  <c r="L12" i="12"/>
  <c r="K14" i="12"/>
  <c r="L14" i="12"/>
  <c r="K16" i="12"/>
  <c r="K18" i="12"/>
  <c r="L18" i="12"/>
  <c r="K20" i="12"/>
  <c r="J11" i="12"/>
  <c r="J12" i="12"/>
  <c r="J10" i="12"/>
  <c r="G10" i="12"/>
  <c r="H10" i="12"/>
  <c r="H11" i="12"/>
  <c r="H12" i="12"/>
  <c r="I12" i="12"/>
  <c r="H14" i="12"/>
  <c r="I14" i="12"/>
  <c r="H16" i="12"/>
  <c r="H18" i="12"/>
  <c r="I18" i="12"/>
  <c r="H20" i="12"/>
  <c r="G11" i="12"/>
  <c r="G12" i="12"/>
  <c r="E10" i="12"/>
  <c r="E11" i="12"/>
  <c r="D11" i="12"/>
  <c r="D10" i="12"/>
  <c r="F20" i="4" l="1"/>
  <c r="F43" i="4" l="1"/>
  <c r="G51" i="4"/>
  <c r="G43" i="4" s="1"/>
  <c r="F51" i="4"/>
  <c r="G49" i="4"/>
  <c r="F49" i="4"/>
  <c r="G47" i="4"/>
  <c r="F47" i="4"/>
  <c r="F48" i="4"/>
  <c r="G41" i="4"/>
  <c r="F41" i="4"/>
  <c r="G39" i="4"/>
  <c r="F39" i="4"/>
  <c r="F54" i="4" l="1"/>
  <c r="F53" i="4"/>
  <c r="F52" i="4"/>
  <c r="F50" i="4"/>
  <c r="F42" i="4"/>
  <c r="F40" i="4"/>
  <c r="F38" i="4"/>
  <c r="F33" i="4"/>
  <c r="F32" i="4"/>
  <c r="F25" i="4"/>
  <c r="F24" i="4"/>
  <c r="F23" i="4"/>
  <c r="G53" i="4"/>
  <c r="G52" i="4"/>
  <c r="G50" i="4"/>
  <c r="G48" i="4"/>
  <c r="G32" i="4"/>
  <c r="G25" i="4" l="1"/>
  <c r="G24" i="4" l="1"/>
  <c r="G23" i="4" l="1"/>
  <c r="G42" i="4" l="1"/>
  <c r="G40" i="4" l="1"/>
  <c r="G38" i="4" l="1"/>
  <c r="G33" i="4" l="1"/>
  <c r="G54" i="4" l="1"/>
  <c r="F37" i="4" l="1"/>
  <c r="G35" i="4"/>
  <c r="G34" i="4" s="1"/>
  <c r="F35" i="4"/>
  <c r="G31" i="4"/>
  <c r="F31" i="4"/>
  <c r="F30" i="4"/>
  <c r="G28" i="4"/>
  <c r="F28" i="4"/>
  <c r="G27" i="4"/>
  <c r="F27" i="4"/>
  <c r="F22" i="4"/>
  <c r="G18" i="4"/>
  <c r="F18" i="4"/>
  <c r="G17" i="4"/>
  <c r="F17" i="4"/>
  <c r="G15" i="4"/>
  <c r="F15" i="4"/>
  <c r="F233" i="1"/>
  <c r="F232" i="1" s="1"/>
  <c r="F218" i="1"/>
  <c r="E233" i="1"/>
  <c r="E232" i="1"/>
  <c r="G15" i="2"/>
  <c r="F16" i="4" l="1"/>
  <c r="G14" i="4"/>
  <c r="G16" i="4"/>
  <c r="F26" i="4"/>
  <c r="F14" i="4"/>
  <c r="G26" i="4"/>
  <c r="F34" i="4"/>
  <c r="G13" i="2"/>
  <c r="F13" i="4" l="1"/>
  <c r="F12" i="4" s="1"/>
  <c r="G13" i="4"/>
  <c r="G12" i="4" s="1"/>
  <c r="G12" i="2"/>
  <c r="G42" i="2" l="1"/>
  <c r="G39" i="2" l="1"/>
  <c r="G38" i="2" l="1"/>
  <c r="G36" i="2" l="1"/>
  <c r="G40" i="2" l="1"/>
  <c r="D12" i="11" s="1"/>
  <c r="F40" i="2"/>
  <c r="F12" i="11" s="1"/>
  <c r="E40" i="2"/>
  <c r="E12" i="11" s="1"/>
  <c r="G202" i="1"/>
  <c r="G201" i="1" l="1"/>
  <c r="G205" i="1" l="1"/>
  <c r="G204" i="1" l="1"/>
  <c r="G238" i="1" l="1"/>
  <c r="G237" i="1" l="1"/>
  <c r="G235" i="1" l="1"/>
  <c r="G234" i="1" l="1"/>
  <c r="G233" i="1" s="1"/>
  <c r="F200" i="1" l="1"/>
  <c r="G200" i="1"/>
  <c r="E200" i="1"/>
  <c r="F199" i="1"/>
  <c r="G199" i="1"/>
  <c r="E199" i="1"/>
  <c r="F198" i="1"/>
  <c r="G198" i="1"/>
  <c r="E198" i="1"/>
  <c r="F197" i="1"/>
  <c r="G197" i="1"/>
  <c r="E197" i="1"/>
  <c r="F196" i="1"/>
  <c r="G196" i="1"/>
  <c r="E196" i="1"/>
  <c r="F195" i="1"/>
  <c r="F257" i="1" s="1"/>
  <c r="G195" i="1"/>
  <c r="E195" i="1"/>
  <c r="F193" i="1"/>
  <c r="G175" i="1"/>
  <c r="F194" i="1"/>
  <c r="G194" i="1"/>
  <c r="E194" i="1"/>
  <c r="G193" i="1"/>
  <c r="E193" i="1"/>
  <c r="F192" i="1"/>
  <c r="G192" i="1"/>
  <c r="E192" i="1"/>
  <c r="F191" i="1"/>
  <c r="G191" i="1"/>
  <c r="E191" i="1"/>
  <c r="F190" i="1"/>
  <c r="G190" i="1"/>
  <c r="E190" i="1"/>
  <c r="F189" i="1"/>
  <c r="G189" i="1"/>
  <c r="E189" i="1"/>
  <c r="F188" i="1"/>
  <c r="G188" i="1"/>
  <c r="E188" i="1"/>
  <c r="F187" i="1"/>
  <c r="G187" i="1"/>
  <c r="E187" i="1"/>
  <c r="F186" i="1"/>
  <c r="G186" i="1"/>
  <c r="E186" i="1"/>
  <c r="F185" i="1"/>
  <c r="G185" i="1"/>
  <c r="E185" i="1"/>
  <c r="F182" i="1"/>
  <c r="G184" i="1"/>
  <c r="F184" i="1"/>
  <c r="E184" i="1"/>
  <c r="F183" i="1"/>
  <c r="G183" i="1"/>
  <c r="E183" i="1"/>
  <c r="G182" i="1"/>
  <c r="E182" i="1"/>
  <c r="F181" i="1"/>
  <c r="G181" i="1"/>
  <c r="E181" i="1"/>
  <c r="F180" i="1"/>
  <c r="G180" i="1"/>
  <c r="E180" i="1"/>
  <c r="F179" i="1"/>
  <c r="G179" i="1"/>
  <c r="E179" i="1"/>
  <c r="F178" i="1"/>
  <c r="G178" i="1"/>
  <c r="E178" i="1"/>
  <c r="F177" i="1"/>
  <c r="G177" i="1"/>
  <c r="E177" i="1"/>
  <c r="F176" i="1"/>
  <c r="G176" i="1"/>
  <c r="E176" i="1"/>
  <c r="F175" i="1"/>
  <c r="E175" i="1"/>
  <c r="F174" i="1"/>
  <c r="G174" i="1"/>
  <c r="E174" i="1"/>
  <c r="F173" i="1"/>
  <c r="G173" i="1"/>
  <c r="E173" i="1"/>
  <c r="F172" i="1"/>
  <c r="G172" i="1"/>
  <c r="E172" i="1"/>
  <c r="F171" i="1"/>
  <c r="G171" i="1"/>
  <c r="E171" i="1"/>
  <c r="F170" i="1"/>
  <c r="G170" i="1"/>
  <c r="E170" i="1"/>
  <c r="F169" i="1"/>
  <c r="G169" i="1"/>
  <c r="E169" i="1"/>
  <c r="E255" i="1" s="1"/>
  <c r="F168" i="1"/>
  <c r="G168" i="1"/>
  <c r="E168" i="1"/>
  <c r="F167" i="1"/>
  <c r="G167" i="1"/>
  <c r="E167" i="1"/>
  <c r="F166" i="1"/>
  <c r="G166" i="1"/>
  <c r="E166" i="1"/>
  <c r="F165" i="1"/>
  <c r="G165" i="1"/>
  <c r="E165" i="1"/>
  <c r="F164" i="1"/>
  <c r="G164" i="1"/>
  <c r="E164" i="1"/>
  <c r="F163" i="1"/>
  <c r="G163" i="1"/>
  <c r="E163" i="1"/>
  <c r="F162" i="1"/>
  <c r="G162" i="1"/>
  <c r="E162" i="1"/>
  <c r="F161" i="1"/>
  <c r="G161" i="1"/>
  <c r="E161" i="1"/>
  <c r="F160" i="1"/>
  <c r="G160" i="1"/>
  <c r="E160" i="1"/>
  <c r="F159" i="1"/>
  <c r="G159" i="1"/>
  <c r="E159" i="1"/>
  <c r="F158" i="1"/>
  <c r="G158" i="1"/>
  <c r="E158" i="1"/>
  <c r="G157" i="1"/>
  <c r="F157" i="1"/>
  <c r="E157" i="1"/>
  <c r="F156" i="1"/>
  <c r="G156" i="1"/>
  <c r="E156" i="1"/>
  <c r="F155" i="1"/>
  <c r="G155" i="1"/>
  <c r="E155" i="1"/>
  <c r="F154" i="1"/>
  <c r="G154" i="1"/>
  <c r="E154" i="1"/>
  <c r="F153" i="1"/>
  <c r="G153" i="1"/>
  <c r="E153" i="1"/>
  <c r="F152" i="1"/>
  <c r="G152" i="1"/>
  <c r="E152" i="1"/>
  <c r="D151" i="1"/>
  <c r="E151" i="1"/>
  <c r="F151" i="1"/>
  <c r="G151" i="1"/>
  <c r="C151" i="1"/>
  <c r="F150" i="1"/>
  <c r="G150" i="1"/>
  <c r="E150" i="1"/>
  <c r="D150" i="1"/>
  <c r="F149" i="1"/>
  <c r="G149" i="1"/>
  <c r="E149" i="1"/>
  <c r="D149" i="1"/>
  <c r="F148" i="1"/>
  <c r="G148" i="1"/>
  <c r="E148" i="1"/>
  <c r="D148" i="1"/>
  <c r="C148" i="1"/>
  <c r="C149" i="1"/>
  <c r="G232" i="1"/>
  <c r="G225" i="1"/>
  <c r="F225" i="1"/>
  <c r="F217" i="1" s="1"/>
  <c r="E225" i="1"/>
  <c r="G218" i="1"/>
  <c r="E218" i="1"/>
  <c r="G134" i="1"/>
  <c r="F134" i="1"/>
  <c r="E134" i="1"/>
  <c r="G127" i="1"/>
  <c r="F127" i="1"/>
  <c r="E127" i="1"/>
  <c r="G118" i="1"/>
  <c r="F118" i="1"/>
  <c r="E118" i="1"/>
  <c r="G111" i="1"/>
  <c r="F111" i="1"/>
  <c r="E111" i="1"/>
  <c r="G104" i="1"/>
  <c r="F104" i="1"/>
  <c r="E104" i="1"/>
  <c r="G97" i="1"/>
  <c r="F97" i="1"/>
  <c r="E97" i="1"/>
  <c r="G89" i="1"/>
  <c r="F89" i="1"/>
  <c r="E89" i="1"/>
  <c r="G82" i="1"/>
  <c r="F82" i="1"/>
  <c r="E82" i="1"/>
  <c r="G75" i="1"/>
  <c r="F75" i="1"/>
  <c r="E75" i="1"/>
  <c r="G68" i="1"/>
  <c r="F68" i="1"/>
  <c r="E68" i="1"/>
  <c r="G59" i="1"/>
  <c r="F59" i="1"/>
  <c r="E59" i="1"/>
  <c r="G52" i="1"/>
  <c r="F52" i="1"/>
  <c r="E52" i="1"/>
  <c r="G45" i="1"/>
  <c r="F45" i="1"/>
  <c r="E45" i="1"/>
  <c r="G38" i="1"/>
  <c r="F38" i="1"/>
  <c r="E38" i="1"/>
  <c r="G30" i="1"/>
  <c r="F30" i="1"/>
  <c r="E30" i="1"/>
  <c r="G23" i="1"/>
  <c r="F23" i="1"/>
  <c r="E23" i="1"/>
  <c r="E16" i="1"/>
  <c r="G16" i="1"/>
  <c r="F16" i="1"/>
  <c r="F9" i="1"/>
  <c r="G9" i="1"/>
  <c r="E9" i="1"/>
  <c r="D147" i="1"/>
  <c r="E147" i="1"/>
  <c r="F147" i="1"/>
  <c r="G147" i="1"/>
  <c r="C147" i="1"/>
  <c r="C146" i="1"/>
  <c r="D146" i="1"/>
  <c r="E146" i="1"/>
  <c r="F146" i="1"/>
  <c r="G146" i="1"/>
  <c r="C145" i="1"/>
  <c r="D145" i="1"/>
  <c r="E145" i="1"/>
  <c r="F145" i="1"/>
  <c r="G145" i="1"/>
  <c r="D144" i="1"/>
  <c r="E144" i="1"/>
  <c r="F144" i="1"/>
  <c r="G144" i="1"/>
  <c r="C144" i="1"/>
  <c r="G143" i="1"/>
  <c r="F143" i="1"/>
  <c r="E143" i="1"/>
  <c r="E217" i="1" l="1"/>
  <c r="G253" i="1"/>
  <c r="G254" i="1"/>
  <c r="F255" i="1"/>
  <c r="E256" i="1"/>
  <c r="E257" i="1"/>
  <c r="F142" i="1"/>
  <c r="F141" i="1" s="1"/>
  <c r="F126" i="1" s="1"/>
  <c r="F125" i="1" s="1"/>
  <c r="F252" i="1"/>
  <c r="G256" i="1"/>
  <c r="G252" i="1"/>
  <c r="E253" i="1"/>
  <c r="E254" i="1"/>
  <c r="G255" i="1"/>
  <c r="E252" i="1"/>
  <c r="F253" i="1"/>
  <c r="F254" i="1"/>
  <c r="F256" i="1"/>
  <c r="G257" i="1"/>
  <c r="G142" i="1"/>
  <c r="G141" i="1" s="1"/>
  <c r="G126" i="1" s="1"/>
  <c r="E142" i="1"/>
  <c r="E141" i="1" s="1"/>
  <c r="E126" i="1" s="1"/>
  <c r="G37" i="1"/>
  <c r="G217" i="1"/>
  <c r="F8" i="1"/>
  <c r="E37" i="1"/>
  <c r="F37" i="1"/>
  <c r="E8" i="1"/>
  <c r="G8" i="1"/>
  <c r="E125" i="1" l="1"/>
  <c r="G7" i="1"/>
  <c r="F7" i="1"/>
  <c r="E7" i="1"/>
  <c r="G125" i="1"/>
  <c r="G6" i="1" l="1"/>
  <c r="E6" i="1"/>
  <c r="F6" i="1"/>
</calcChain>
</file>

<file path=xl/comments1.xml><?xml version="1.0" encoding="utf-8"?>
<comments xmlns="http://schemas.openxmlformats.org/spreadsheetml/2006/main">
  <authors>
    <author>Автор</author>
  </authors>
  <commentLis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стоимость
трансформатора
+
стоимость корпуса ТП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стоимость
трансформатора
+
стоимость корпуса ТП</t>
        </r>
      </text>
    </comment>
    <comment ref="G27" authorId="0">
      <text>
        <r>
          <rPr>
            <b/>
            <sz val="12"/>
            <color indexed="81"/>
            <rFont val="Tahoma"/>
            <family val="2"/>
            <charset val="204"/>
          </rPr>
          <t>здание 170,085
+
транс-р 233,209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стоимость
трансформатора
+
стоимость корпуса ТП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стоимость
трансформатора
+
стоимость корпуса ТП</t>
        </r>
      </text>
    </comment>
  </commentList>
</comments>
</file>

<file path=xl/sharedStrings.xml><?xml version="1.0" encoding="utf-8"?>
<sst xmlns="http://schemas.openxmlformats.org/spreadsheetml/2006/main" count="1569" uniqueCount="461">
  <si>
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</si>
  <si>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№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</si>
  <si>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</si>
  <si>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</si>
  <si>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</si>
  <si>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км</t>
  </si>
  <si>
    <t>Пропускная способность, кВт/ Максимальная мощность, кВт</t>
  </si>
  <si>
    <t>Расходы на строительство объекта, тыс.руб.</t>
  </si>
  <si>
    <t>1</t>
  </si>
  <si>
    <t>Строительство воздушных линий</t>
  </si>
  <si>
    <t>1.1</t>
  </si>
  <si>
    <t>Материал опоры - Деревянные</t>
  </si>
  <si>
    <t>1.1.1</t>
  </si>
  <si>
    <t>Тип провода - Изолированный</t>
  </si>
  <si>
    <t>1.1.1.1</t>
  </si>
  <si>
    <t>Материал провода - Медный</t>
  </si>
  <si>
    <t>Сечение провода до 50 мм2 включительно</t>
  </si>
  <si>
    <t>Сечение провода от 50 мм2 до 100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</si>
  <si>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</si>
  <si>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</si>
  <si>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</si>
  <si>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</si>
  <si>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1.1.1.2</t>
  </si>
  <si>
    <t>Материал провода - Стальной</t>
  </si>
  <si>
    <t>1.1.1.3</t>
  </si>
  <si>
    <t>Материал провода - Сталеалюминиевый</t>
  </si>
  <si>
    <t>1.1.1.4.</t>
  </si>
  <si>
    <t>Материал провода - Алюминиевый</t>
  </si>
  <si>
    <t>1.1.2</t>
  </si>
  <si>
    <t>Тип провода - Неизолированный</t>
  </si>
  <si>
    <t>1.1.2.1</t>
  </si>
  <si>
    <t>1.1.2.2</t>
  </si>
  <si>
    <t>1.1.2.3</t>
  </si>
  <si>
    <t>1.1.2.4.</t>
  </si>
  <si>
    <t>1.2</t>
  </si>
  <si>
    <t>Материал опоры - Металлические</t>
  </si>
  <si>
    <t>1.2.1</t>
  </si>
  <si>
    <t>1.2.1.1</t>
  </si>
  <si>
    <t>1.2.1.2</t>
  </si>
  <si>
    <t>1.2.1.3</t>
  </si>
  <si>
    <t>1.2.1.4.</t>
  </si>
  <si>
    <t>1.2.2</t>
  </si>
  <si>
    <t>1.2.2.1</t>
  </si>
  <si>
    <t>1.2.2.2</t>
  </si>
  <si>
    <t>1.2.2.3</t>
  </si>
  <si>
    <t>1.2.2.4.</t>
  </si>
  <si>
    <t>1.3</t>
  </si>
  <si>
    <t>Материал опоры - Железобетонные</t>
  </si>
  <si>
    <t>1.3.1</t>
  </si>
  <si>
    <t>1.3.1.1</t>
  </si>
  <si>
    <t>1.3.1.2</t>
  </si>
  <si>
    <t>1.3.1.3</t>
  </si>
  <si>
    <t>1.3.1.4.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</si>
  <si>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</si>
  <si>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</si>
  <si>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</si>
  <si>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</si>
  <si>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</si>
  <si>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</si>
  <si>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</si>
  <si>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</si>
  <si>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</si>
  <si>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</si>
  <si>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</si>
  <si>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</si>
  <si>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</si>
  <si>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</si>
  <si>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</si>
  <si>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</si>
  <si>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</si>
  <si>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</si>
  <si>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</si>
  <si>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</si>
  <si>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</si>
  <si>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</si>
  <si>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1.3.2.4.</t>
  </si>
  <si>
    <t>пообъектная расшифровка</t>
  </si>
  <si>
    <t>заполняется за три предыдущих года по каждому мероприятию.</t>
  </si>
  <si>
    <t>в случае отсутствия факта-плановые данные</t>
  </si>
  <si>
    <t>2</t>
  </si>
  <si>
    <t>Строительство кабельных линий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</si>
  <si>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</si>
  <si>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</si>
  <si>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</si>
  <si>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</si>
  <si>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</si>
  <si>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</si>
  <si>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2.1.1.2</t>
  </si>
  <si>
    <t>Кабели с бумажной изоляцией</t>
  </si>
  <si>
    <t>2.1.2</t>
  </si>
  <si>
    <t>Многожильные</t>
  </si>
  <si>
    <t>2.1.2.1</t>
  </si>
  <si>
    <t>2.1.2.2</t>
  </si>
  <si>
    <t>2.2</t>
  </si>
  <si>
    <t>Способ прокладки кабельных линий - в блоках</t>
  </si>
  <si>
    <t>2.2.1</t>
  </si>
  <si>
    <t>2.2.1.1</t>
  </si>
  <si>
    <t>2.2.1.2</t>
  </si>
  <si>
    <t>2.2.2</t>
  </si>
  <si>
    <t>2.2.2.1</t>
  </si>
  <si>
    <t>2.2.2.2</t>
  </si>
  <si>
    <t>2.3</t>
  </si>
  <si>
    <t>Способ прокладки кабельных линий - в каналах</t>
  </si>
  <si>
    <t>2.3.1</t>
  </si>
  <si>
    <t>2.3.1.1</t>
  </si>
  <si>
    <t>2.3.1.2</t>
  </si>
  <si>
    <t>2.3.2</t>
  </si>
  <si>
    <t>2.3.2.1</t>
  </si>
  <si>
    <t>2.3.2.2</t>
  </si>
  <si>
    <t>2.4</t>
  </si>
  <si>
    <t>Способ прокладки кабельных линий - в туннелях и коллекторах</t>
  </si>
  <si>
    <t>2.4.1</t>
  </si>
  <si>
    <t>2.4.1.1</t>
  </si>
  <si>
    <t>2.4.1.2</t>
  </si>
  <si>
    <t>2.4.2</t>
  </si>
  <si>
    <t>2.4.2.1</t>
  </si>
  <si>
    <t>2.4.2.2</t>
  </si>
  <si>
    <t>2.5</t>
  </si>
  <si>
    <t>Способ прокладки кабельных линий - в галереях и эстакадах</t>
  </si>
  <si>
    <t>2.5.1</t>
  </si>
  <si>
    <t>2.5.1.1</t>
  </si>
  <si>
    <t>2.5.1.2</t>
  </si>
  <si>
    <t>2.5.2</t>
  </si>
  <si>
    <t>2.5.2.1</t>
  </si>
  <si>
    <t>2.5.2.2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</si>
  <si>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</si>
  <si>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</si>
  <si>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</si>
  <si>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</si>
  <si>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2.6.1.2</t>
  </si>
  <si>
    <t>2.6.2</t>
  </si>
  <si>
    <t>2.6.2.1</t>
  </si>
  <si>
    <t>2.6.2.2</t>
  </si>
  <si>
    <t>3</t>
  </si>
  <si>
    <t>Строительство пунктов секционирования</t>
  </si>
  <si>
    <t>3.1</t>
  </si>
  <si>
    <t>Реклоузеры</t>
  </si>
  <si>
    <t>Номинальный ток до 100 А включительно</t>
  </si>
  <si>
    <t>Номинальный ток от 100 А до 250 А включительно</t>
  </si>
  <si>
    <t>Номинальный ток от 250 А до 500 А включительно</t>
  </si>
  <si>
    <t>Номинальный ток от 500 А до 1000 А включительно</t>
  </si>
  <si>
    <t>Номинальный ток свыше 1000 А</t>
  </si>
  <si>
    <t>3.2</t>
  </si>
  <si>
    <t>Распределительные пункты</t>
  </si>
  <si>
    <t>3.3</t>
  </si>
  <si>
    <t>Переключательные пункты</t>
  </si>
  <si>
    <t>4</t>
  </si>
  <si>
    <t>4.1</t>
  </si>
  <si>
    <t>Трансформаторные подстанции (ТП), за исключением распределительных трансформаторных подстанций (РТП)</t>
  </si>
  <si>
    <t>4.1.1</t>
  </si>
  <si>
    <t>Однотрансформаторные</t>
  </si>
  <si>
    <t>Трансформаторная мощность до 25 кВА включительно</t>
  </si>
  <si>
    <t>Трансформаторная мощность от 25 кВА до 100 кВА включительно</t>
  </si>
  <si>
    <t>Трансформаторная мощность от 100 кВА до 250 кВА включительно</t>
  </si>
  <si>
    <t>Трансформаторная мощность от 250 кВА до 500 кВА включительно</t>
  </si>
  <si>
    <t>Трансформаторная мощность от 500 кВА до 900 кВА включительно</t>
  </si>
  <si>
    <t>Трансформаторная мощность свыше 1000 кВА</t>
  </si>
  <si>
    <t>4.1.2</t>
  </si>
  <si>
    <t>Двухтрансформаторные</t>
  </si>
  <si>
    <t>4.1.2.1</t>
  </si>
  <si>
    <t>4.1.2.2</t>
  </si>
  <si>
    <t>4.1.2.3</t>
  </si>
  <si>
    <t>4.1.2.4</t>
  </si>
  <si>
    <t>4.1.2.5</t>
  </si>
  <si>
    <t>4.1.2.6</t>
  </si>
  <si>
    <t>5</t>
  </si>
  <si>
    <t>Строительство распределительных трансформаторных подстанций (РТП), с уровнем нпаряжения до 35 кВ</t>
  </si>
  <si>
    <t>Распределительные трансформаторные подстанции (РТП)</t>
  </si>
  <si>
    <t>5.1.1</t>
  </si>
  <si>
    <t>5.1.2</t>
  </si>
  <si>
    <t>6</t>
  </si>
  <si>
    <t>Строительство центров питания, подстанций уровнем нпаряжения 35 кВ и выше (ПС)</t>
  </si>
  <si>
    <t>6.1</t>
  </si>
  <si>
    <t>ПС 35 кВ</t>
  </si>
  <si>
    <t>6.2</t>
  </si>
  <si>
    <t>ПС 110 кВ и выше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</si>
  <si>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</si>
  <si>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</si>
  <si>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1.</t>
  </si>
  <si>
    <t>2.</t>
  </si>
  <si>
    <t>№</t>
  </si>
  <si>
    <t>Вид документа</t>
  </si>
  <si>
    <t>Наименование документа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</si>
  <si>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</si>
  <si>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</si>
  <si>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</si>
  <si>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</si>
  <si>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</si>
  <si>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</si>
  <si>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</si>
  <si>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</si>
  <si>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</si>
  <si>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</si>
  <si>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</si>
  <si>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</si>
  <si>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</si>
  <si>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</si>
  <si>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</si>
  <si>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</si>
  <si>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</si>
  <si>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</si>
  <si>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</si>
  <si>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</si>
  <si>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</si>
  <si>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</si>
  <si>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</si>
  <si>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к стандартам раскрытия информации субъектами оптового и розничных рынков электрической энергии</t>
  </si>
  <si>
    <t>Категория заявителей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</si>
  <si>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</si>
  <si>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</si>
  <si>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</si>
  <si>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</si>
  <si>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4.</t>
  </si>
  <si>
    <t>5.</t>
  </si>
  <si>
    <t>От 8900 кВт - всего</t>
  </si>
  <si>
    <t>6.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</si>
  <si>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</si>
  <si>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</si>
  <si>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</si>
  <si>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</si>
  <si>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</si>
  <si>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</si>
  <si>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об осуществлении технологического присоединения</t>
  </si>
  <si>
    <t>по договорам, заключенным за текущий год</t>
  </si>
  <si>
    <t>Приложение 4</t>
  </si>
  <si>
    <t>Приложение 5</t>
  </si>
  <si>
    <t>о поданных заявках на технологическое присоединение</t>
  </si>
  <si>
    <t>за текущий год</t>
  </si>
  <si>
    <t>Приложение № 1 к Методическим указаниям по определению размера платы за технологическое присоединение к электрическим сетям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</si>
  <si>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</si>
  <si>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</si>
  <si>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</si>
  <si>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</si>
  <si>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</si>
  <si>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</si>
  <si>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</si>
  <si>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</si>
  <si>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</si>
  <si>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</si>
  <si>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об организации</t>
  </si>
  <si>
    <t>Реквизиты решения</t>
  </si>
  <si>
    <t>0-8900 кВт</t>
  </si>
  <si>
    <t>( не относящихся к городским населенным пунктам)</t>
  </si>
  <si>
    <t>Расходы на строительство объекта, тыс.руб. без НДС</t>
  </si>
  <si>
    <t>(городские населенные пункты)</t>
  </si>
  <si>
    <t>Строительство трансформаторных подстанций (ТП), за исключением распределительных трансформаторных подстанций (РТП), с уровнем нпаряжения до 35 кВ</t>
  </si>
  <si>
    <t>(не относящихся к городским населенным пунктам)</t>
  </si>
  <si>
    <t>филиал Публичного Акционерного Общества "Межрегиональная 
распределительная сетевая компания Северного Кавказа" - "Карачаево-Черкесскэнерго"</t>
  </si>
  <si>
    <t>филиал ПАО "МРСК Северного Кавказа" - "Карачаево-Черкесскэнерго"</t>
  </si>
  <si>
    <t xml:space="preserve">Карачаево-Черкесская реаспублика, г.Черкесск, ул.О.Касаева, 3 </t>
  </si>
  <si>
    <t>ИНН 2632082033</t>
  </si>
  <si>
    <t>Халюзин Владимир Анатольевич</t>
  </si>
  <si>
    <t>priemn@kche.ru</t>
  </si>
  <si>
    <t xml:space="preserve"> (8782) 294-369, 294-359</t>
  </si>
  <si>
    <t>(8782) 294-300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</si>
  <si>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</si>
  <si>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Количество 
технологических
присоединений
 (шт.)</t>
  </si>
  <si>
    <t>Расходы на выполнение мероприятий по технологическому присоединению,
предусмотренным подпунктами «а» и «в» пункта 16 Методических указаний, за 2016 год</t>
  </si>
  <si>
    <t>№ 
п/п</t>
  </si>
  <si>
    <t>Информация для расчета
 стандартизированной 
тарифной ставки Ci</t>
  </si>
  <si>
    <t>Расходы 
на одно 
присоединение
 (руб. на одно ТП)</t>
  </si>
  <si>
    <t>Расходы 
по каждому
 мероприятию
 (руб.)</t>
  </si>
  <si>
    <t>Объем 
максимальной 
мощности
 (кВт)</t>
  </si>
  <si>
    <t>Подготовка и выдача сетевой 
организацией технических условий Заявителю</t>
  </si>
  <si>
    <t>Проверка сетевой организацией
 выполнения Заявителем</t>
  </si>
  <si>
    <t>Строительство отпайки ВЛ-0.4 кВ (L-390 м)  от ТП 10/859 (7 кВт)
Кочкаров Х.Ю. ТУ  №1062-11-15 Дог №1062 от 25.11.2015</t>
  </si>
  <si>
    <t>1.3.1.3.1</t>
  </si>
  <si>
    <t>1.3.1.3.1.1</t>
  </si>
  <si>
    <t>1.3.1.3.1.2</t>
  </si>
  <si>
    <t>1.3.1.3.1.3</t>
  </si>
  <si>
    <t>1.3.1.3.1.4</t>
  </si>
  <si>
    <t>1.3.1.3.1.5</t>
  </si>
  <si>
    <t>1.3.1.3.1.6</t>
  </si>
  <si>
    <t>1.3.1.3.1.7</t>
  </si>
  <si>
    <t>1.3.1.3.1.8</t>
  </si>
  <si>
    <t>Строительство отпайки ВЛ-04 кВ (L-130 м) Ф-3 ТП-265/554 (3 кВт)
Боташев Р.И. ТУ №662-07-15 Дог №662 от 14.08.2015</t>
  </si>
  <si>
    <t>Строительство отпайки ВЛ-04 кВ(L-400 м) ТП-3/859 от ПС "Заречная" (12 кВт)
Дзамыхов А.А. ТУ №635-07-16 Дог №635 от 28.07.2016</t>
  </si>
  <si>
    <t>Строительство отпайки ВЛ-04 кВ (L-120 м) ТП-10/859 от ПС "Заречная" (4 кВт)
Тамбиева Л.И. ТУ №240-03-16 Дог №240 от 16.05.2016</t>
  </si>
  <si>
    <t>Строительство отпайки ВЛ-04 кВ (L-500 м) от ТП-5/289 (30 кВт)
МКДОУ "Ромашка" ТУ №854-09-15 Дог №854 от 08.10.2015</t>
  </si>
  <si>
    <t>1.3.1.3.1.9</t>
  </si>
  <si>
    <t>1.3.1.3.1.10</t>
  </si>
  <si>
    <t>1.3.2.4.1</t>
  </si>
  <si>
    <t>1.3.2.4.2</t>
  </si>
  <si>
    <t>1.3.2.4.3</t>
  </si>
  <si>
    <t>1.3.2.4.4</t>
  </si>
  <si>
    <t>1.3.2.4.5</t>
  </si>
  <si>
    <t>1.3.2.4.6</t>
  </si>
  <si>
    <t>Строительство отпайки ВЛ-04 кВ (L-380 м) от ЗТП-3/яч 5.29 ЦРП "Домбай" (100 кВт)
Рамеева В.В. ТУ №12-01-16 Дог №12 от 24.02.2016</t>
  </si>
  <si>
    <t>Строительство отпайки ВЛ-0.4 кВ (L-110 м) от ТП 35/291 (40 кВт)
МКДОУ "Чебурашка" ТУ  №91-02-16 Дог №91 от 19.02.2016</t>
  </si>
  <si>
    <t>1.3.1.3.1.11</t>
  </si>
  <si>
    <t>1.3.1.3.1.12</t>
  </si>
  <si>
    <t>1.3.1.3.1.13</t>
  </si>
  <si>
    <t>1.3.1.3.1.14</t>
  </si>
  <si>
    <t>1.3.1.3.1.15</t>
  </si>
  <si>
    <t>1.3.1.3.1.16</t>
  </si>
  <si>
    <t>1.3.1.3.1.17</t>
  </si>
  <si>
    <t>1.3.1.3.1.18</t>
  </si>
  <si>
    <t>1.3.1.3.1.19</t>
  </si>
  <si>
    <t>1.3.1.3.1.20</t>
  </si>
  <si>
    <t>1.3.1.3.1.21</t>
  </si>
  <si>
    <t>1.3.1.3.1.22</t>
  </si>
  <si>
    <t>1.3.1.3.1.23</t>
  </si>
  <si>
    <t>Строительство отпайки ВЛ-10 кВ (L-350 м) №11/17 Ф-530 (150 кВт)
Меремкулов В.В. ТУ  №477-05-15 Дог №477 от 02.06.2015</t>
  </si>
  <si>
    <t>Строительство отпайки ВЛ-10 кВ (L-200 м) Ф-377 от ПС "Курджиново" (40 кВт)
Юдичев А.В. ТУ №10-01-16 Дог №10 от 11.02.2016</t>
  </si>
  <si>
    <t>Строительство отпайки ВЛ-10 кВ (L-142 м) Ф-379 от ПС "Курджиново" (150 кВт)
Агов А.К. ТУ №636-07-15 Дог №636 от 18.09.2015</t>
  </si>
  <si>
    <t>Строительство отпайки ВЛ-10 кВ (L-400 м) Ф-469 (130 кВт)
ТУ №110-02-15 Дог №110 от 09.06.2015</t>
  </si>
  <si>
    <t>Строительство отпайки ВЛ-10 кВ и КТП (L-30 м) от ПС "ПРП" Ф-841 (60 кВт)
Казаноков М.О. ТУ  №928-10-15 Дог №928 от 22.12.2015</t>
  </si>
  <si>
    <t>Строительство отпайки ВЛ-10 кВ (L-33 м) Ф-859 (280 кВт)
Салпагаров Б.Х. ТУ  №953-09-14 Дог №953 от 15.03.2015</t>
  </si>
  <si>
    <t>1.3.1.3.1.24</t>
  </si>
  <si>
    <t>1.3.1.3.1.25</t>
  </si>
  <si>
    <t>1.3.1.3.1.26</t>
  </si>
  <si>
    <t>1.3.1.3.1.27</t>
  </si>
  <si>
    <t>1.3.1.3.1.28</t>
  </si>
  <si>
    <t>1.3.1.3.1.29</t>
  </si>
  <si>
    <t>1.3.1.3.1.30</t>
  </si>
  <si>
    <t>1.3.1.3.1.31</t>
  </si>
  <si>
    <t>Строительство ВЛ-0,4 кВ  (L-350 м) от ТП 158/344 ПС, и устан КТП 400 кВА  (50 кВт)
Тохаева Т.И. ТУ  №978-10-17 от 30.10.2017 Дог №978 от 01.11.2017</t>
  </si>
  <si>
    <t>Реконструкция ВЛ-10 кВ с увелич. протяж. (L-490 м) Ф-857 от ПС  Заречная,
стр-во ВЛ-0,4 кВ (L-160 м), и устан КТП 250 кВА (3 кВт)
Батруков А.К. ТУ  №519-06-16 от 16.06.2016 Дог №519 от 19.10.2016</t>
  </si>
  <si>
    <t>Строительство отпайки ВЛ-0,4 кВ (L-60 м) от ТП 10/859 ПС "Заречная" (4 кВт)
Хубиев Н.Ш. ТУ  №1167-12-16 от 19.12.2016 Дог №1167 от 27.12.2017</t>
  </si>
  <si>
    <t>Строительство отпайки ВЛ-0,4 кВ (L-450 м) от ТП 33/859 ПС "Заречная" (8 кВт)
Кишмахов М.А. ТУ  №157-03-16 от 02.03.2016 Дог №157 от 11.04.2016</t>
  </si>
  <si>
    <t>Строительство отпайки от ВЛ-0,4 кВ (L-110 м) от ТП 57/859 ПС "Заречная" (7 кВт)
Жирова И.Х. ТУ  №153-03-17 от 06.03.2017</t>
  </si>
  <si>
    <t>Строительство отпайки ВЛ-0,4 кВ (L-250 м) от ТП 1/289 ПС "Сары-Тюз" (15 кВт)
Тебуев А.И. ТУ  №1038-11-17 от 16.11.2017 Дог №1038 от 27.11.2017</t>
  </si>
  <si>
    <t>1.3.1.3.1.32</t>
  </si>
  <si>
    <t>1.3.1.3.1.33</t>
  </si>
  <si>
    <t>1.3.1.3.1.34</t>
  </si>
  <si>
    <t>1.3.1.3.1.35</t>
  </si>
  <si>
    <t>1.3.1.3.1.36</t>
  </si>
  <si>
    <t>1.3.1.3.1.37</t>
  </si>
  <si>
    <t>1.3.1.3.1.38</t>
  </si>
  <si>
    <t>Строительство отпайки ВЛ-0,4 кВ (L-120 м) от ТП 37/859 ПС "Заречная" (15 кВт)
Межмуницип отдел МВД России "Хабезский" ТУ  №898-10-17 от 09.10.2017 Дог №898 от 07.11.2017</t>
  </si>
  <si>
    <t>Строительство отпайки ВЛ-0,4 кВ (L-450 м) от ТП 57/859 ПС "Заречная" (3 кВт)
Муков А.М. ТУ  №594-07-17 от 18.07.2017 Дог №594 от 08.11.2017</t>
  </si>
  <si>
    <t>Строительство отпайки ВЛ-0,4 кВ (L- 270 м) от ТП 5/411 ПС "Эркен-Шахар" (15 кВт)
Байбагисов Э.Э. ТУ  №162-03-15 от 02.03.2015 Дог №162 от 05.03.2015</t>
  </si>
  <si>
    <t>Строительство отпайки ВЛ-0,4 кВ Ф-2 (L- 390 м) от КТП 11/857 ПС "Заречная" (3 кВт)
Лайпанова Р.А. ТУ  №1068-11-16 от 18.11.2016 Дог №162 от 05.03.2016</t>
  </si>
  <si>
    <t>Строительство отпайки ВЛ-0,4 кВ Ф-3 (L- 350 м) от КТП 11/857 ПС 110/10 кВ "Заречная" (5 кВт)
Мударова Т.Х. ТУ  №613-07-16 от 07.07.2016 Дог №613 от 20.01.2016</t>
  </si>
  <si>
    <t>Строительство отпайки ВЛ-10 кВ (L-30 м) Ф-379 от ПС "Курджиново" (60 кВт)
ОАО НПП Радий ТУ  №284-03-15 от 27.03.2015 Дог №284 от 14.05.2015</t>
  </si>
  <si>
    <t>Строительство отпайки ВЛ-6 кВ (L-20 м) Ф-676 от ПС "Преградная" (45 кВт)
Каппушев А.А. ТУ  №1147-12-16 от 13.12.2016 Дог №1147 от 10.01.2017</t>
  </si>
  <si>
    <t>Реконструкция ВЛ-10 кВ увелич. протяж. (L-310 м), Ф-344 от ПС "Архыз" и
 устан КТП 158/344 100 кВА  (50 кВт)
Васильев О.И. ТУ  №236-03-17 от 31.03.2017 Дог №236 от 05.04.2017</t>
  </si>
  <si>
    <t>Реконструкция ВЛ-10 кВ с увелич. протяж. (L-490 м)  Ф-857 от ПС "Заречная", 
стр-во ВЛ-0,4 кВ (L-160 м), и устан КТП 250 кВА (3 кВт)
Батруков А.К. ТУ  №519-06-16 от 16.06.2016 Дог №519 от 19.10.2016</t>
  </si>
  <si>
    <t>Строительство отпайки от ВЛ-10 кВ (L-250 м) Ф-533 (5 кВт)
Гашокова Ф.А.-Г. ТУ  №338-04-16 от 22.04.2016 Дог №338 от 12.05.2016</t>
  </si>
  <si>
    <t>Строительство отпайки от ВЛ-10 кВ (L-170 м) Ф-291 (15 кВт)
Муков З.М.ТУ  №571-07-17 от 13.07.2017 Дог №571 от 02.08.2017</t>
  </si>
  <si>
    <t>1.3.1.3.1.39</t>
  </si>
  <si>
    <t>1.3.1.3.1.40</t>
  </si>
  <si>
    <t>1.3.1.3.1.41</t>
  </si>
  <si>
    <t>1.3.1.3.1.42</t>
  </si>
  <si>
    <t>1.3.1.3.1.43</t>
  </si>
  <si>
    <t>1.3.1.3.1.44</t>
  </si>
  <si>
    <t>1.3.1.3.1.45</t>
  </si>
  <si>
    <t>1.3.1.3.1.46</t>
  </si>
  <si>
    <t>1.3.1.3.1.47</t>
  </si>
  <si>
    <t>1.3.1.3.1.48</t>
  </si>
  <si>
    <t>1.3.1.3.1.49</t>
  </si>
  <si>
    <t>1.3.1.3.1.50</t>
  </si>
  <si>
    <t>1.3.1.3.1.51</t>
  </si>
  <si>
    <t>1.3.1.3.1.52</t>
  </si>
  <si>
    <t>1.3.1.3.1.53</t>
  </si>
  <si>
    <t>1.3.1.3.1.54</t>
  </si>
  <si>
    <t>1.3.1.3.1.55</t>
  </si>
  <si>
    <t>1.3.1.3.1.56</t>
  </si>
  <si>
    <t>1.3.1.3.1.57</t>
  </si>
  <si>
    <t>1.3.1.3.1.58</t>
  </si>
  <si>
    <t>1.3.1.3.1.59</t>
  </si>
  <si>
    <t>1.3.1.3.1.60</t>
  </si>
  <si>
    <t>Строительство ВЛ-0,4 кВ  (L- 250 м) от ТП-34/379 ПС 110/35/10 кВ "Курджиново" (35 кВт)
Чомаев М.А. ТУ  №480-05-18 от 28.05.2018 Дог №480 от 05.06.2018</t>
  </si>
  <si>
    <t>Строительство ВЛ-0,4 кВ (L- 200 м) от ТП-7/692 ПС 110/35/6 кВ "Преградная" (30 кВт)
Боташева С.А. ТУ  №23/2018 от 17.07.2029 Дог №23/2018 от 03.08.2018</t>
  </si>
  <si>
    <t>Строительство ВЛ-0,4 кВ (L- 300 м) от ТП-163/345, 
строительство ТП-163/345 160 кВА, тр-р ТМГ11-160/10/0,4 ( У/Zн-11) на КТП-163/345 (120 кВт)
Лепшокова Л.Д. ТУ  №216-03-16 от 22.03.2016 Дог №216 от 25.03.2016</t>
  </si>
  <si>
    <t>Строительство ВЛ-0,4 кВ (L- 200 м) от ТП-170/310, 
строительство  ТП-170/310 100 кВА, тр-р ТМГ11-100/10/0,4 ( У/Zн-11) на КТП-170/310 (50 кВт)
Ижаева Ф.Х. ТУ  №187 от 24.09.2018 Дог №187/2018/КЧф/ЗЭС от 25.09.2018</t>
  </si>
  <si>
    <t>Реконструкция с увелич. протяженности ВЛ-0,4 кВ (L- 400 м) 
от ТП-71/347 ПС 35/10 кВ "Архыз" (15 кВт)
Бедраева Д.М. ТУ  №1127-12-17 от 13.02.2017 Дог №1127 от 09.01.2018</t>
  </si>
  <si>
    <t>Реконструкция с увелич. протяженности ВЛ-0,4 кВ (L- 100 м) 
от ТП-33/859 ПС 110/10 кВ "Заречная" (5 кВт)
Дохтова Ю.И. ТУ  №1072-11-17 от 27.11.2017 Дог №1072 от 04.12.2017</t>
  </si>
  <si>
    <t>Реконструкция  с увелич. протяженности ВЛ-0,4 кВ (L- 500 м) 
от ТП-33/859 ПС 110/10 "Заречная" (7 кВт)
Хакиров А.А. ТУ  №797-09-17 от 18.09.2017 Дог №797 от 26.09.2017</t>
  </si>
  <si>
    <t>Реконструкция с увелич. протяженности ВЛ-0,4 кВ (L- 200 м)
от ТП-119/859 ПС 110/10 кВ "Заречная" (5 кВт)
Гербекова А.С-А. ТУ  №893-10-17 от 09.10.2017 Дог №893 от 23.10.2017</t>
  </si>
  <si>
    <t>Реконструкция с увелич. протяженности ВЛ-0,4 кВ  (L- 250 м)
Ф-2 от ТП-22/207 ПС 110/10 кВ "Заречная" (5 кВт)
Дотдуева А.С. ТУ  №375-05-17 от 16.05.2017 Дог №375 от 22.05.2017</t>
  </si>
  <si>
    <t>Реконструкция с увелич. протяженности ВЛ-0,4 кВ  (L- 115 м)
 от ТП 290/504 ПС 110/10 кВ "Хабез" (3 кВт)
Жужуев Р.М. ТУ  №1163-12-17 от 28.12.2017 Дог №1163 от 17.01.2018</t>
  </si>
  <si>
    <t>Реконструкция с увелич. протяженности ВЛ-0,4 кВ  (L- 200 м)
от ТП-150/514 ПС 35/10 кВ "Псаучье Дахе" (7 кВт)
Шхагошев О.Р. ТУ  №159-02-18 от 28.02.2018 Дог №159 от 05.03.2018</t>
  </si>
  <si>
    <t>Реконструкция с увелич. протяженности ВЛ-0,4 кВ (L- 300 м)
от ТП-3/409 ПС 110/35/10/6 кВ "Эркен-Шахар" (3 кВт)
Администрация Адыге-хабльского СП ТУ  №441-05-18 от 21.05.2018 Дог №441от 31.05.2018</t>
  </si>
  <si>
    <t>Реконструкция  без  увеличения протяженности ВЛ-0,4 кВ
от ТП-17/410 ПС 110/35/10/6 кВ "Эркен-Шахар" (3 кВт)
Дюрменов Р.А.ТУ  №548-06-18 от 14.06.2018 Дог №548 от 18.06.2018</t>
  </si>
  <si>
    <t>Реконструкция с увелич. протяженности ВЛ-0,4 кВ (L- 300 м) 
от ТП-29/379 ПС 110/35/10 кВ "Курджиново" (12 кВт)
Сухомлин М.Г. ТУ  №272-04-18 от 10.04.2018 Дог №272 от 18.04.2018</t>
  </si>
  <si>
    <t>Реконструкция с увелич. протяженности ВЛ-0,4 кВ (L- 300 м)
от ТП-28/379 ПС 110/35/10 кВ "Курджиново" (6 кВт)
Аппаков М.Б. ТУ  №501-06-18 от 05.06.2018 Дог №501 от 19.06.2018</t>
  </si>
  <si>
    <t>Реконструкция с увелич. протяженности ВЛ-0,4 кВ (L- 350 м)
от ТП 13/291 ПС "Токи Москвы" (5кВт) 
Гербекова М.М. ТУ  №145/2018 от 10.09.2018 Дог №145/2018/КЧР/УДРЭС от 25.09.2018</t>
  </si>
  <si>
    <t>Реконструкция с увелич. протяженности ВЛ-0,4 кВ (L- 250 м)
от ТП 22/291 ПС "Токи Москвы" (5 кВт)
Батчаев Х.Х. ТУ  №208/2018 от 26.09.2018 Дог №208/2018/КЧР/УДРЭС от 02.10.2018</t>
  </si>
  <si>
    <t>Строительство  ВЛ-0,4 кВ (L- 300 м) от ТП-11/857 Ф-4 ПС 110/10 кВ "Заречная" (7 кВт)
Бытдаев Э.М. ТУ  №477-05-18 от 27.05.2018 Дог №477 от 06.06.2018</t>
  </si>
  <si>
    <t>Строительство  ВЛ-0,4 кВ  (L- 100 м) от ТП-8/859 Ф-1 ПС 110/10 кВ "Заречеая" (5 кВт)
Лепшокова О.Б. ТУ  №406-05-18  от 17.05.2018 Дог №406  от 25.05.2018</t>
  </si>
  <si>
    <t>Строительство ВЛ-0,4 кВ (L- 150 м) строительство КТП 10/0,4 кВ № 160/344,  
тр-р силовой ТМГ-400/10-У1 мощ-тью 400 кВА на КТП-160/344  (10 кВт)
Магометов Р.Р. ТУ  №497-05-18 от 31.05.2018 Дог №497 от 13.06.2018</t>
  </si>
  <si>
    <t>Реконструкция с увелич. протяженности  ВЛ-10 кВ (L- 120 м)
Ф-379 от проект ТП к ПС 110/35/10 кВ "Курджиново" (55 кВт)
Урусов А.М. ТУ  №427-05-18 от 17.05.2018 Дог №427 от 05.06.2018</t>
  </si>
  <si>
    <t>Реконструкция с увелич. протяженности ВЛ-10 кВ (L- 120 м)
Ф-377 к ПС 110/35/10 кВ "Курджиново" (100 кВт)
Кубанов К.М. ТУ  №22/2018 от 17.07.2018 Дог №22/2018 от 03.08.2018</t>
  </si>
  <si>
    <t>Реконструкция с увелич. протяженности ВЛ-10 кВ (L- 015 м) 
Ф-824 от ПС "Ратан" и установка ТП-10/0,4кВ -160 кВА, (15 кВт)
Мордасова Е.В. ТУ  №80-02-18 от 13.02.2018 Дог №80 от 19.02.2018</t>
  </si>
  <si>
    <t>Реконструкция с увелич. протяженности ВЛ-10 кВ (L- 530 м)
 Ф-859 ПС 110/10 кВ "Заречная" (5 кВт)
Хачуков М.Х. ТУ  №116-02-18 от 20.02.2018 Дог №116 от 22.02.2018</t>
  </si>
  <si>
    <t>Реконструкция с увелич. протяженности ВЛ-10 кВ (L- 300 м)
 Ф-559 от ПС 35/10 кВ "Конзавод", строительство ТП-307/559
100 кВА, тр-р 10 кВ ТМГ11-100/10-У1 на  КТП-307/559 (15 кВт)
Тамбиева А.А. ТУ  №461-05-18 от 24.05.2018 Дог №461 от 04.06.2018</t>
  </si>
  <si>
    <t>Стоимость договоров
 (без НДС) (тыс. рублей)</t>
  </si>
  <si>
    <t>Максимальная
 мощность (кВт)</t>
  </si>
  <si>
    <t>Количество 
договоров (штук)</t>
  </si>
  <si>
    <t>35 кВ 
и выше</t>
  </si>
  <si>
    <t>Постановление Главного управления 
Карачаево-Черкесской Республики
 по тарифам и ценам</t>
  </si>
  <si>
    <t>Об установлении платы за технологическое присоединение 
энергопринимающих устройств  эаявителей к электрическим 
сетям территориальных сетевых организаций 
Карачаево-Черкесской Республики на 2019 год</t>
  </si>
  <si>
    <t>от 28.12.2018 №214
(в ред. Постановления Главного упраления Карачаево-Черкесской Республики по тарифам и ценам 
от 09.08.2019 №36)</t>
  </si>
  <si>
    <t>Реконструкция с увелич. протяженности ВЛ-10 кВ (L- 66 м) Ф-142 ПС 110/10 кВ "Кавказская" (494 кВт)
МВД по КЧР ТУ  №402-05-16 от 16.05.2016 Дог №186/2017 от 10.04.2017</t>
  </si>
  <si>
    <t>1.3.2.3.1.1</t>
  </si>
  <si>
    <t>1.3.2.3.1.2</t>
  </si>
  <si>
    <t>1.3.1.3.2</t>
  </si>
  <si>
    <t>1.3.1.3.3</t>
  </si>
  <si>
    <t>1.3.1.3.4</t>
  </si>
  <si>
    <t>1.3.1.3.5</t>
  </si>
  <si>
    <t>1.3.1.3.6</t>
  </si>
  <si>
    <t>1.3.1.4.1</t>
  </si>
  <si>
    <t>1.3.1.4.2</t>
  </si>
  <si>
    <t>1.3.1.4.3</t>
  </si>
  <si>
    <t>1.3.1.4.4</t>
  </si>
  <si>
    <t>1.3.1.4.5</t>
  </si>
  <si>
    <t>1.3.1.4.6</t>
  </si>
  <si>
    <t>1.3.2.3.2.1</t>
  </si>
  <si>
    <t>1.3.2.3.2.2</t>
  </si>
  <si>
    <t>Строительство (реконструкция) ВЛ 0,4 кВ марка провода АС-35</t>
  </si>
  <si>
    <t>Строительство (реконструкция) ВЛ 10 кВ марка провода АС-50</t>
  </si>
  <si>
    <t>Строительство (реконструкция) ВЛ 0,4 кВ марка провода АС-70</t>
  </si>
  <si>
    <t>Строительство (реконструкция) ВЛ 10 кВ марка провода АС-70</t>
  </si>
  <si>
    <t>Строительство (реконструкция) ВЛ 0,4 кВ марка провода СИП2 70</t>
  </si>
  <si>
    <t>Строительство (реконструкция) ВЛ 10 кВ марка провода СИП3 70</t>
  </si>
  <si>
    <t>1.3.1.3.2.1</t>
  </si>
  <si>
    <t>1.3.1.3.2.2</t>
  </si>
  <si>
    <t>Строительство (реконструкция) ВЛ 0,4 кВ марка провода СИП2 50</t>
  </si>
  <si>
    <t>Строительство (реконструкция) ВЛ 10 кВ марка провода СИП3 50</t>
  </si>
  <si>
    <t>Строительство отпайки ВЛ-10 кВ (L- 200 м)
 Ф-143 ПС 110/10кВ "Кавказская" (494 кВт)
МВД по КЧР ТУ  №402-05-16 от 16.05.2016 Дог №78 от 01.12.2018</t>
  </si>
  <si>
    <t>Строительство (реконструкция)  КЛ 10 кВ                                                                         АПвПг 3 (1х70) мм2</t>
  </si>
  <si>
    <t>Строительство (реконструкция)  КЛ 10 кВ                                                                         ААБлУ (ААШвУ)  50-95  мм2</t>
  </si>
  <si>
    <t>Строительство (реконструкция)  КЛ 10 кВ                                                                         ААБлУ (ААШвУ)  120-150  мм2</t>
  </si>
  <si>
    <t>Строительство (реконструкция)  КЛ 0,4 кВ                                                                         ААБлУ (ААШвУ)  70-95  мм2</t>
  </si>
  <si>
    <t>Строительство (реконструкция)  КЛ 0,4 кВ                                                                         ААБлУ (ААШвУ)  35-50  мм2</t>
  </si>
  <si>
    <t>Строительство (реконструкция)  КЛ 10 кВ                                                                         АПвПг 3 (1х95) мм2</t>
  </si>
  <si>
    <t>Строительство (реконструкция)  КЛ 10 кВ                                                                         АПвПг 3 (1х150) мм2</t>
  </si>
  <si>
    <t>Протяженность
 (для линий 
электропередачи),
 км</t>
  </si>
  <si>
    <t>(не относящиеся к городским населенным пунктам)</t>
  </si>
  <si>
    <t>Строительство ТП-278/594 от ПС 35/10 кВ "Терезе" -
тр-р ОМП 10/10 УХЛ1 10/0,23кВ 1/1-0) на КТП-278/594 (8 кВт)
Богатырев М-А.А. ТУ  №1113-12-17 от 07.12.2017 Дог №1113 от 18.01.2018</t>
  </si>
  <si>
    <t>Строительство КТП 5/841 "ПРП" Ф-841 (60 кВт)
Казаноков М.О. ТУ  №928-10-15 Дог №928 от 22.12.2015</t>
  </si>
  <si>
    <t>Реконструкция ВЛ-10 КВ Ф-344 от ПС Архыз с  
(увелич. протяж. (L-310 м), и устан КТП 158/344 100 кВА
Васильев О.И. ТУ  №236-03-17 от 31.03.2017 Дог №236 от 05.04.2017</t>
  </si>
  <si>
    <t>Строительство ВЛ-0,4 кВ (L- 200 м)
от ТП-170/310, строительство ТП-170/310 100 кВА, 
тр-р ТМГ11-100/10/0,4 ( У/Zн-11) на КТП-170/310 (50 кВт)
Ижаева Ф.Х. ТУ  №187 от 24.09.2018 Дог №187/2018/КЧф/ЗЭС от 25.09.2018</t>
  </si>
  <si>
    <t>Реконструкция с увелич. протяженности ВЛ-10 кВ (L- 300 м)
 Ф-559 от ПС 35/10 кВ "Конзавод", строительство ТП-307/559 100 кВА, 
тр-р 10 кВ ТМГ11-100/10-У1 на  КТП-307/559 (15 кВт)
Тамбиева А.А. ТУ  №461-05-18 от 24.05.2018 Дог №461 от 04.06.2018</t>
  </si>
  <si>
    <t>Реконструкция ВЛ-10 кВ Ф-857 от ПС Заречная 
увелич. протяж. (L-490 м), стр-во ВЛ-0,4 кВ (L-160),
и устан КТП 250 кВА
Батруков А.К. ТУ  №519-06-16 от 16.06.2016 Дог №519 от 19.10.2016</t>
  </si>
  <si>
    <t>Реконструкция ВЛ-10 кВ  Ф-379 от ПС Курджиново с увелич. протяж. (L-120 м), 
строительство ТП-67/379  
Трансформатор ТМГ11-160/10/0,4 на КТП - 67/379 (55 кВт)
Урусов А.М. ТУ  №427-05-18 от 17.05.2018 Дог №427 от 05.06.2018</t>
  </si>
  <si>
    <t>Строительство  ВЛ-0,4 кВ  (L- 300 м) от ТП-163/345, 
строительство ТП-163/345 160 кВА, 
тр-р ТМГ11-160/10/0,4 ( У/Zн-11) на   КТП-163/345 (120 кВт)
Лепшокова Л.Д. ТУ  №216-03-16 от 22.03.2016 Дог №216 от 25.03.2016</t>
  </si>
  <si>
    <t>Расходы на 
строительство
 объекта,
 тыс.руб.</t>
  </si>
  <si>
    <t>Пропускная
 способность, кВт/ 
Максимальная
 мощность, кВт</t>
  </si>
  <si>
    <t>Уровень 
напряжения, 
кВ</t>
  </si>
  <si>
    <t>Год
 ввода 
объекта</t>
  </si>
  <si>
    <t>Строительство  ТП 21/859 160 кВА 
трансформатор ТМГ 11-160/10/0.4 на ТП 21/859 (5 кВт)
Хачуков М.Х. ТУ  №116-02-18 от 20.02.2018 Дог №116 от 22.02.2018</t>
  </si>
  <si>
    <t>Строительство ВЛ-10 кВ от ТП-158/344 ПС Архыз (L-350 м), и устан КТПК 400 кВА
ТУ  №978-10-17от 30.10.2017 Дог №978 от 01.11.2017</t>
  </si>
  <si>
    <t>Строительство ВЛ-0,4 кВ (L- 150 м) 
строительство КТП 10/0,4 кВ № 160/344,  
тр-р силовой ТМГ-400/10-У1 мощ-тью 400 кВА на КТП-160/344  (10 кВт)
Магометов Р.Р. ТУ  №497-05-18 от 31.05.2019 Дог №497 от 13.06.2018</t>
  </si>
  <si>
    <t>Строительство    БКТП 6-10/0,4 кВ 2х630 кВА</t>
  </si>
  <si>
    <t>Строительство    БКТП 6-10/0,4 кВ 2х1000 кВА</t>
  </si>
  <si>
    <t>Строительство    ТП 6-10/0,4 кВ киоскового типа 2х250 кВА</t>
  </si>
  <si>
    <t>Строительство    ТП 6-10/0,4 кВ киоскового типа 2х400 кВА</t>
  </si>
  <si>
    <t>Строительство    ТП 6-10/0,4 кВ киоскового типа 2х630 кВА</t>
  </si>
  <si>
    <t>Строительство    ТП 6-10/0,4 кВ киоскового  типа   250 кВА</t>
  </si>
  <si>
    <t>Строительство    ТП 6-10/0,4 кВ киоскового  типа   400 кВА</t>
  </si>
  <si>
    <t>Строительство    ТП 6-10/0,4 кВ киоскового  типа   630 кВА</t>
  </si>
  <si>
    <t>Строительство    ТП 6-10/0,4 кВ киоскового  типа   1000 кВА</t>
  </si>
  <si>
    <t>Строительство    ТП 6-10/0,4 кВ шкафного типа        40 кВА</t>
  </si>
  <si>
    <t>Строительство    ТП 6-10/0,4 кВ шкафного типа        63 кВА</t>
  </si>
  <si>
    <t>Строительство    ТП 6-10/0,4 кВ шкафного типа      160 кВА</t>
  </si>
  <si>
    <t>Строительство    ТП 6-10/0,4 кВ шкафного типа       100 кВА</t>
  </si>
  <si>
    <t>КПП 091743001</t>
  </si>
  <si>
    <t>Строительство отпайки ВЛ-0,4 кВ (L- 230 м) от ТП 290/504 ПС "Хабез" (2 кВт)
Баков К.З. ТУ  №199-03-17 от 20.03.2017  Дог №199 от 27.03.2017</t>
  </si>
  <si>
    <t>Строительство отпайки ВЛ-0,4 кВ (L- 150 м) от ТП 290/504 ПС "Хабез" (2 кВт)
Жужуев А.М. ТУ  №963-10-16 от 24.10.2016  Дог №963 от 28.10.2016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</si>
</sst>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"/>
    <numFmt numFmtId="167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i/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2" fillId="0" borderId="0" applyNumberFormat="0" applyFill="0" applyBorder="0" applyAlignment="0" applyProtection="0"/>
  </cellStyleXfs>
  <cellXfs count="26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Fill="1"/>
    <xf numFmtId="4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indent="4"/>
    </xf>
    <xf numFmtId="0" fontId="7" fillId="0" borderId="2" xfId="0" applyFont="1" applyFill="1" applyBorder="1" applyAlignment="1">
      <alignment horizontal="left" indent="6"/>
    </xf>
    <xf numFmtId="0" fontId="3" fillId="0" borderId="2" xfId="0" applyFont="1" applyFill="1" applyBorder="1" applyAlignment="1">
      <alignment horizontal="left" indent="8"/>
    </xf>
    <xf numFmtId="0" fontId="7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14" fillId="0" borderId="2" xfId="0" applyNumberFormat="1" applyFont="1" applyFill="1" applyBorder="1" applyAlignment="1">
      <alignment horizontal="center"/>
    </xf>
    <xf numFmtId="0" fontId="14" fillId="2" borderId="0" xfId="0" applyFont="1" applyFill="1"/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/>
    <xf numFmtId="0" fontId="13" fillId="2" borderId="2" xfId="0" applyFont="1" applyFill="1" applyBorder="1" applyAlignment="1">
      <alignment horizontal="left" indent="2"/>
    </xf>
    <xf numFmtId="0" fontId="14" fillId="2" borderId="2" xfId="0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indent="4"/>
    </xf>
    <xf numFmtId="49" fontId="14" fillId="2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/>
    <xf numFmtId="0" fontId="14" fillId="0" borderId="0" xfId="0" applyFont="1" applyFill="1"/>
    <xf numFmtId="49" fontId="20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20" fillId="2" borderId="0" xfId="0" applyNumberFormat="1" applyFont="1" applyFill="1" applyAlignment="1">
      <alignment horizontal="center"/>
    </xf>
    <xf numFmtId="0" fontId="17" fillId="0" borderId="0" xfId="0" applyFont="1" applyAlignment="1">
      <alignment wrapText="1"/>
    </xf>
    <xf numFmtId="49" fontId="14" fillId="2" borderId="0" xfId="0" applyNumberFormat="1" applyFont="1" applyFill="1" applyAlignment="1">
      <alignment horizontal="center"/>
    </xf>
    <xf numFmtId="49" fontId="14" fillId="2" borderId="0" xfId="0" applyNumberFormat="1" applyFont="1" applyFill="1"/>
    <xf numFmtId="49" fontId="13" fillId="2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indent="2"/>
    </xf>
    <xf numFmtId="0" fontId="13" fillId="0" borderId="2" xfId="0" applyFont="1" applyFill="1" applyBorder="1" applyAlignment="1">
      <alignment horizontal="left" indent="4"/>
    </xf>
    <xf numFmtId="0" fontId="13" fillId="0" borderId="2" xfId="0" applyFont="1" applyFill="1" applyBorder="1" applyAlignment="1">
      <alignment horizontal="left" indent="6"/>
    </xf>
    <xf numFmtId="0" fontId="14" fillId="0" borderId="2" xfId="0" applyFont="1" applyFill="1" applyBorder="1" applyAlignment="1">
      <alignment horizontal="left" indent="8"/>
    </xf>
    <xf numFmtId="0" fontId="19" fillId="0" borderId="2" xfId="0" applyFont="1" applyFill="1" applyBorder="1" applyAlignment="1">
      <alignment horizontal="left" indent="6"/>
    </xf>
    <xf numFmtId="49" fontId="14" fillId="0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wrapText="1" indent="2"/>
    </xf>
    <xf numFmtId="49" fontId="20" fillId="0" borderId="0" xfId="0" applyNumberFormat="1" applyFont="1" applyFill="1"/>
    <xf numFmtId="49" fontId="20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 vertical="top" wrapText="1"/>
    </xf>
    <xf numFmtId="0" fontId="13" fillId="2" borderId="2" xfId="0" applyFont="1" applyFill="1" applyBorder="1" applyAlignment="1"/>
    <xf numFmtId="0" fontId="14" fillId="2" borderId="2" xfId="0" applyFont="1" applyFill="1" applyBorder="1" applyAlignment="1">
      <alignment horizontal="left" indent="4"/>
    </xf>
    <xf numFmtId="0" fontId="13" fillId="2" borderId="0" xfId="0" applyFont="1" applyFill="1"/>
    <xf numFmtId="0" fontId="14" fillId="2" borderId="0" xfId="0" applyFont="1" applyFill="1" applyAlignment="1">
      <alignment wrapText="1"/>
    </xf>
    <xf numFmtId="0" fontId="14" fillId="2" borderId="2" xfId="0" applyFont="1" applyFill="1" applyBorder="1" applyAlignment="1">
      <alignment horizontal="left" indent="6"/>
    </xf>
    <xf numFmtId="0" fontId="13" fillId="2" borderId="2" xfId="0" applyFont="1" applyFill="1" applyBorder="1" applyAlignment="1">
      <alignment horizontal="justify" wrapText="1"/>
    </xf>
    <xf numFmtId="49" fontId="13" fillId="2" borderId="2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/>
    <xf numFmtId="0" fontId="14" fillId="2" borderId="0" xfId="0" applyFont="1" applyFill="1" applyBorder="1" applyAlignment="1">
      <alignment horizontal="left" indent="2"/>
    </xf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left" indent="2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/>
    <xf numFmtId="167" fontId="3" fillId="0" borderId="10" xfId="0" applyNumberFormat="1" applyFont="1" applyFill="1" applyBorder="1" applyAlignment="1"/>
    <xf numFmtId="167" fontId="3" fillId="0" borderId="8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/>
    <xf numFmtId="165" fontId="3" fillId="0" borderId="15" xfId="0" applyNumberFormat="1" applyFont="1" applyFill="1" applyBorder="1" applyAlignment="1"/>
    <xf numFmtId="165" fontId="3" fillId="0" borderId="13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/>
    <xf numFmtId="165" fontId="3" fillId="0" borderId="10" xfId="0" applyNumberFormat="1" applyFont="1" applyFill="1" applyBorder="1" applyAlignment="1"/>
    <xf numFmtId="165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4" fillId="2" borderId="0" xfId="0" applyFont="1" applyFill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22" fillId="0" borderId="2" xfId="3" applyBorder="1" applyAlignment="1">
      <alignment vertical="center"/>
    </xf>
    <xf numFmtId="166" fontId="1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7" fontId="3" fillId="0" borderId="0" xfId="0" applyNumberFormat="1" applyFont="1" applyFill="1"/>
    <xf numFmtId="49" fontId="3" fillId="0" borderId="0" xfId="0" applyNumberFormat="1" applyFont="1" applyFill="1"/>
    <xf numFmtId="0" fontId="9" fillId="0" borderId="0" xfId="0" applyFont="1" applyFill="1" applyAlignment="1">
      <alignment wrapText="1"/>
    </xf>
    <xf numFmtId="165" fontId="14" fillId="0" borderId="0" xfId="0" applyNumberFormat="1" applyFont="1" applyFill="1"/>
    <xf numFmtId="0" fontId="14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indent="8"/>
    </xf>
    <xf numFmtId="165" fontId="26" fillId="0" borderId="9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8"/>
    </xf>
    <xf numFmtId="165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15" fillId="0" borderId="0" xfId="0" applyFont="1" applyFill="1"/>
    <xf numFmtId="165" fontId="13" fillId="0" borderId="2" xfId="0" applyNumberFormat="1" applyFont="1" applyFill="1" applyBorder="1" applyAlignment="1">
      <alignment horizontal="center"/>
    </xf>
    <xf numFmtId="49" fontId="14" fillId="0" borderId="6" xfId="0" applyNumberFormat="1" applyFont="1" applyFill="1" applyBorder="1"/>
    <xf numFmtId="165" fontId="14" fillId="0" borderId="2" xfId="0" applyNumberFormat="1" applyFont="1" applyFill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 indent="8"/>
    </xf>
    <xf numFmtId="167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165" fontId="14" fillId="0" borderId="0" xfId="0" applyNumberFormat="1" applyFont="1" applyFill="1" applyBorder="1"/>
    <xf numFmtId="49" fontId="14" fillId="0" borderId="3" xfId="0" applyNumberFormat="1" applyFont="1" applyFill="1" applyBorder="1"/>
    <xf numFmtId="0" fontId="14" fillId="0" borderId="4" xfId="0" applyFont="1" applyFill="1" applyBorder="1" applyAlignment="1">
      <alignment horizontal="left" indent="8"/>
    </xf>
    <xf numFmtId="0" fontId="14" fillId="0" borderId="4" xfId="0" applyFont="1" applyFill="1" applyBorder="1" applyAlignment="1">
      <alignment horizontal="center"/>
    </xf>
    <xf numFmtId="165" fontId="14" fillId="0" borderId="4" xfId="0" applyNumberFormat="1" applyFont="1" applyFill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0" borderId="2" xfId="0" applyFont="1" applyFill="1" applyBorder="1" applyAlignment="1"/>
    <xf numFmtId="4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3" fontId="1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165" fontId="9" fillId="0" borderId="2" xfId="0" applyNumberFormat="1" applyFont="1" applyBorder="1"/>
    <xf numFmtId="165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164" fontId="31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/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wrapText="1"/>
    </xf>
    <xf numFmtId="165" fontId="3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/>
    <xf numFmtId="165" fontId="7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 indent="8"/>
    </xf>
    <xf numFmtId="1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left" wrapText="1" indent="8"/>
    </xf>
    <xf numFmtId="167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indent="8"/>
    </xf>
    <xf numFmtId="165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top" wrapText="1"/>
    </xf>
    <xf numFmtId="0" fontId="12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12" xfId="1"/>
    <cellStyle name="Обычный 12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58;&#1045;&#1061;%20&#1055;&#1056;&#1048;&#1057;/&#1058;&#1055;%20&#1085;&#1072;%202020/&#1092;&#1050;&#1063;&#1069;%20&#1047;&#1072;&#1103;&#1074;&#1082;&#1072;%20&#1085;&#1072;%20&#1058;&#1055;%202020%20%20(31.10.2019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2223/&#1059;&#1082;&#1088;&#1091;&#1085;.&#1088;&#1072;&#1089;&#1095;&#1077;&#1090;%20&#1089;&#1090;-&#1090;&#1080;%20_&#1088;&#1077;&#1082;.%20&#1050;&#1051;%2010%20&#1082;&#1042;_1%20&#1082;&#1084;_2%20&#1082;&#1074;%202019-&#1040;&#1055;&#1074;&#1055;&#1075;-7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4789/&#1059;&#1082;&#1088;&#1091;&#1085;.&#1088;&#1072;&#1089;&#1095;&#1077;&#1090;%20&#1089;&#1090;-&#1090;&#1080;%20_&#1088;&#1077;&#1082;.%20&#1050;&#1051;%2010%20&#1082;&#1042;_1%20&#1082;&#1084;_2%20&#1082;&#1074;%202019-&#1040;&#1055;&#1074;&#1055;&#1075;-9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20809/&#1059;&#1082;&#1088;&#1091;&#1085;.&#1088;&#1072;&#1089;&#1095;&#1077;&#1090;%20&#1089;&#1090;-&#1090;&#1080;%20_&#1088;&#1077;&#1082;.%20&#1050;&#1051;%2010%20&#1082;&#1042;_1%20&#1082;&#1084;_2%20&#1082;&#1074;%202019-&#1040;&#1055;&#1074;&#1055;&#1075;-15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45634/&#1059;&#1082;&#1088;&#1091;&#1085;.&#1088;&#1072;&#1089;&#1095;&#1077;&#1090;%20&#1089;&#1090;-&#1090;&#1080;%20_&#1088;&#1077;&#1082;.%20&#1050;&#1051;%2004%20&#1082;&#1042;_1%20&#1082;&#1084;_2%20&#1082;&#1074;%202019-&#1040;&#1040;&#1041;&#1083;&#1059;%2035-5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7421/&#1059;&#1082;&#1088;&#1091;&#1085;.&#1088;&#1072;&#1089;&#1095;&#1077;&#1090;%20&#1089;&#1090;-&#1090;&#1080;%20_&#1088;&#1077;&#1082;.%20&#1050;&#1051;%2004%20&#1082;&#1042;_1%20&#1082;&#1084;_2%20&#1082;&#1074;%202019-&#1040;&#1040;&#1041;&#1083;&#1059;%2070-9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1522/&#1059;&#1082;&#1088;&#1091;&#1085;.&#1088;&#1072;&#1089;&#1095;&#1077;&#1090;%20&#1089;&#1090;-&#1090;&#1080;%20_&#1088;&#1077;&#1082;.%20&#1050;&#1051;%2010%20&#1082;&#1042;_1%20&#1082;&#1084;_2%20&#1082;&#1074;%202019-&#1040;&#1040;&#1041;&#1083;&#1059;%2050-9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16167/&#1059;&#1082;&#1088;&#1091;&#1085;.&#1088;&#1072;&#1089;&#1095;&#1077;&#1090;%20&#1089;&#1090;-&#1090;&#1080;%20_&#1088;&#1077;&#1082;.%20&#1050;&#1051;%2010%20&#1082;&#1042;_1%20&#1082;&#1084;_2%20&#1082;&#1074;%202019-&#1040;&#1040;&#1041;&#1083;&#1059;120-15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42511/&#1059;&#1082;&#1088;&#1091;&#1087;.&#1088;&#1072;&#1089;&#1095;&#1077;&#1090;%20&#1089;&#1090;&#1088;.%20&#1058;&#1055;%206-10%20&#1082;&#1042;%20_&#1096;&#1082;&#1072;&#1092;&#1085;&#1086;&#1075;&#1086;%20&#1090;&#1080;&#1087;&#1072;%20%2040%20&#1082;&#1042;&#1040;-2%20&#1082;&#1074;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4651/&#1059;&#1082;&#1088;&#1091;&#1087;.&#1088;&#1072;&#1089;&#1095;&#1077;&#1090;%20&#1089;&#1090;&#1088;.%20&#1058;&#1055;%206-10%20&#1082;&#1042;%20_&#1096;&#1082;&#1072;&#1092;&#1085;&#1086;&#1075;&#1086;%20&#1090;&#1080;&#1087;&#1072;%20%2063%20&#1082;&#1042;&#1040;-2%20&#1082;&#1074;%20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21032/&#1059;&#1082;&#1088;&#1091;&#1087;.&#1088;&#1072;&#1089;&#1095;&#1077;&#1090;%20&#1089;&#1090;&#1088;.%20&#1058;&#1055;%206-10%20&#1082;&#1042;%20_&#1096;&#1082;&#1072;&#1092;&#1085;&#1086;&#1075;&#1086;%20&#1090;&#1080;&#1087;&#1072;%20%20100%20&#1082;&#1042;&#1040;-2%20&#1082;&#1074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25648/&#1059;&#1082;&#1088;&#1091;&#1085;.&#1088;&#1072;&#1089;&#1095;&#1077;&#1090;%20&#1089;&#1090;-&#1090;&#1080;%20_&#1088;&#1077;&#1082;.%20&#1042;&#1051;%2004%20&#1082;&#1042;_1%20&#1082;&#1084;%20&#1076;&#1086;%20&#1057;&#1048;&#1055;2%2050_2%20&#1082;&#1074;%20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22994/&#1059;&#1082;&#1088;&#1091;&#1087;.&#1088;&#1072;&#1089;&#1095;&#1077;&#1090;%20&#1089;&#1090;&#1088;.%20&#1058;&#1055;%206-10%20&#1082;&#1042;%20_&#1096;&#1082;&#1072;&#1092;&#1085;&#1086;&#1075;&#1086;%20&#1090;&#1080;&#1087;&#1072;%20%20160%20&#1082;&#1042;&#1040;-2%20&#1082;&#1074;%20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14737/&#1059;&#1082;&#1088;&#1091;&#1087;.&#1088;&#1072;&#1089;&#1095;&#1077;&#1090;%20&#1089;&#1090;&#1088;.%20&#1058;&#1055;%206-10%20&#1082;&#1042;%20_&#1082;&#1080;&#1086;&#1089;&#1082;&#1086;&#1074;&#1086;&#1075;&#1086;%20&#1090;&#1080;&#1087;&#1072;%20%20250%20&#1082;&#1042;&#1040;-2%20&#1082;&#1074;%20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23402/&#1059;&#1082;&#1088;&#1091;&#1087;.&#1088;&#1072;&#1089;&#1095;&#1077;&#1090;%20&#1089;&#1090;&#1088;.%20&#1058;&#1055;%206-10%20&#1082;&#1042;%20_&#1082;&#1080;&#1086;&#1089;&#1082;&#1086;&#1074;&#1086;&#1075;&#1086;%20&#1090;&#1080;&#1087;&#1072;%20%20400%20&#1082;&#1042;&#1040;-2%20&#1082;&#1074;%20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1148/&#1059;&#1082;&#1088;&#1091;&#1087;.&#1088;&#1072;&#1089;&#1095;&#1077;&#1090;%20&#1089;&#1090;&#1088;.%20&#1058;&#1055;%206-10%20&#1082;&#1042;%20_&#1082;&#1080;&#1086;&#1089;&#1082;&#1086;&#1074;&#1086;&#1075;&#1086;%20&#1090;&#1080;&#1087;&#1072;%20%20630%20&#1082;&#1042;&#1040;-2%20&#1082;&#1074;%20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6251/&#1059;&#1082;&#1088;&#1091;&#1087;.&#1088;&#1072;&#1089;&#1095;&#1077;&#1090;%20&#1089;&#1090;&#1088;.%20&#1058;&#1055;%206-10%20&#1082;&#1042;%20_&#1082;&#1080;&#1086;&#1089;&#1082;&#1086;&#1074;&#1086;&#1075;&#1086;%20&#1090;&#1080;&#1087;&#1072;%20%201000%20&#1082;&#1042;&#1040;-2%20&#1082;&#1074;%20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23766/&#1059;&#1082;&#1088;&#1091;&#1087;.&#1088;&#1072;&#1089;&#1095;&#1077;&#1090;%20&#1089;&#1090;&#1088;.%20&#1058;&#1055;%206-10%20&#1082;&#1042;%20_&#1082;&#1080;&#1086;&#1089;&#1082;&#1086;&#1074;&#1086;&#1075;&#1086;%20&#1090;&#1080;&#1087;&#1072;%20%202&#1093;%20250%20&#1082;&#1042;&#1040;-2%20&#1082;&#1074;%20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7043/&#1059;&#1082;&#1088;&#1091;&#1087;.&#1088;&#1072;&#1089;&#1095;&#1077;&#1090;%20&#1089;&#1090;&#1088;.%20&#1058;&#1055;%206-10%20&#1082;&#1042;%20_&#1082;&#1080;&#1086;&#1089;&#1082;&#1086;&#1074;&#1086;&#1075;&#1086;%20&#1090;&#1080;&#1087;&#1072;%20%202&#1093;%20400%20&#1082;&#1042;&#1040;-2%20&#1082;&#1074;%20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46758/&#1059;&#1082;&#1088;&#1091;&#1087;.&#1088;&#1072;&#1089;&#1095;&#1077;&#1090;%20&#1089;&#1090;&#1088;.%20&#1058;&#1055;%206-10%20&#1082;&#1042;%20_&#1082;&#1080;&#1086;&#1089;&#1082;&#1086;&#1074;&#1086;&#1075;&#1086;%20&#1090;&#1080;&#1087;&#1072;%20%202&#1093;%20630%20&#1082;&#1042;&#1040;-2%20&#1082;&#1074;%20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5773/&#1059;&#1082;&#1088;&#1091;&#1087;.&#1088;&#1072;&#1089;&#1095;&#1077;&#1090;%20&#1089;&#1090;&#1088;.%20&#1058;&#1055;%206-10%20&#1082;&#1042;%20_&#1041;&#1050;&#1058;&#1055;%20%202&#1093;%20630%20&#1082;&#1042;&#1040;-2%20&#1082;&#1074;%20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15565/&#1059;&#1082;&#1088;&#1091;&#1087;.&#1088;&#1072;&#1089;&#1095;&#1077;&#1090;%20&#1089;&#1090;&#1088;.%20&#1058;&#1055;%206-10%20&#1082;&#1042;%20_&#1041;&#1050;&#1058;&#1055;%20%202&#1093;%201000%20&#1082;&#1042;&#1040;-2%20&#1082;&#1074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7820/&#1059;&#1082;&#1088;&#1091;&#1085;.&#1088;&#1072;&#1089;&#1095;&#1077;&#1090;%20&#1089;&#1090;-&#1090;&#1080;%20_&#1088;&#1077;&#1082;.%20&#1042;&#1051;%2010%20&#1082;&#1042;_1%20&#1082;&#1084;%20&#1057;&#1048;&#1055;%201&#1093;50_2%20&#1082;&#1074;%20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raskritie%20informacii_p_%20V_p_19_TP%202020%20&#1090;&#1077;&#1093;%20&#1087;&#1088;&#1080;&#1089;%2018.10.19%20&#1086;&#1090;%20&#1054;&#1058;&#105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37837/&#1059;&#1082;&#1088;&#1091;&#1085;.&#1088;&#1072;&#1089;&#1095;&#1077;&#1090;%20&#1089;&#1090;-&#1090;&#1080;%20_&#1088;&#1077;&#1082;.%20&#1042;&#1051;%2004%20&#1082;&#1042;_1%20&#1082;&#1084;%20&#1076;&#1086;%20&#1057;&#1048;&#1055;2%2070_2%20&#1082;&#1074;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44675/&#1059;&#1082;&#1088;&#1091;&#1085;.&#1088;&#1072;&#1089;&#1095;&#1077;&#1090;%20&#1089;&#1090;-&#1090;&#1080;%20_&#1088;&#1077;&#1082;.%20&#1042;&#1051;%2010%20&#1082;&#1042;_1%20&#1082;&#1084;%20&#1057;&#1048;&#1055;%201&#1093;70_2%20&#1082;&#1074;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18050/&#1059;&#1082;&#1088;&#1091;&#1085;.&#1088;&#1072;&#1089;&#1095;&#1077;&#1090;%20&#1089;&#1090;-&#1090;&#1080;%20_&#1088;&#1077;&#1082;.%20&#1042;&#1051;%2004%20&#1082;&#1042;_1%20&#1082;&#1084;%20&#1040;&#1057;-35_2%20&#1082;&#1074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6240/&#1059;&#1082;&#1088;&#1091;&#1085;.&#1088;&#1072;&#1089;&#1095;&#1077;&#1090;%20&#1089;&#1090;-&#1090;&#1080;%20_&#1088;&#1077;&#1082;.%20&#1042;&#1051;%2010%20&#1082;&#1042;_1%20&#1082;&#1084;%20&#1040;&#1057;-50_2%20&#1082;&#1074;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9281/&#1059;&#1082;&#1088;&#1091;&#1085;.&#1088;&#1072;&#1089;&#1095;&#1077;&#1090;%20&#1089;&#1090;-&#1090;&#1080;%20_&#1088;&#1077;&#1082;.%20&#1042;&#1051;%2004%20&#1082;&#1042;_1%20&#1082;&#1084;%20&#1076;&#1086;%20&#1040;&#1057;-70_2%20&#1082;&#1074;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Temp/Rar$DIa212.11744/&#1059;&#1082;&#1088;&#1091;&#1085;.&#1088;&#1072;&#1089;&#1095;&#1077;&#1090;%20&#1089;&#1090;-&#1090;&#1080;%20_&#1088;&#1077;&#1082;.%20&#1042;&#1051;%2010%20&#1082;&#1042;_1%20&#1082;&#1084;%20&#1040;&#1057;-70_2%20&#1082;&#107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ВЛ план 2019 не город"/>
      <sheetName val="ПРИЛ 1 ВЛ факт 2016-2018 в РЭК"/>
      <sheetName val="ПРИЛ 1 ВЛ план 2019 в РЭК"/>
      <sheetName val="ПРИЛ 1 КЛ факт 2016-18 в РЭК"/>
      <sheetName val="ПРИЛ 1 КЛ план 2019 в РЭК"/>
      <sheetName val="2. КЛ план 2019 не город"/>
      <sheetName val="ПРИЛ 1 Пункты секц план2019вРЭК"/>
      <sheetName val="3.Пункты секц план2019 не город"/>
      <sheetName val="ПРИЛ1ТПдо35кВфакт2016-18 в РЭК "/>
      <sheetName val="ПРИЛ 1 ТП до 35 кВплан2019вРЭК "/>
      <sheetName val="4. ТПдо35 кВ план2019 не город"/>
      <sheetName val="ПРИЛ 2 чернила 16-18 в РЭК"/>
      <sheetName val="ПРИЛ 2 чернила 2015-2017 в РЭК"/>
      <sheetName val="ПРИЛ 3 черн всего 16-18 в РЭК"/>
      <sheetName val="ПРИЛ 3а черн 16-18 в РЭК"/>
      <sheetName val="ПРИЛ 3в черн 16-18 в РЭК"/>
      <sheetName val="ПРИЛ 5 ВЛ факт 2015-2017 в РЭК"/>
      <sheetName val="Лист4"/>
      <sheetName val="5. РТП до 35 кВ"/>
      <sheetName val="6. ПС 35 кВ и выше"/>
    </sheetNames>
    <sheetDataSet>
      <sheetData sheetId="0"/>
      <sheetData sheetId="1">
        <row r="143">
          <cell r="E143">
            <v>0.39</v>
          </cell>
          <cell r="F143">
            <v>7</v>
          </cell>
          <cell r="G143">
            <v>163.66772000000003</v>
          </cell>
        </row>
        <row r="144">
          <cell r="C144">
            <v>2016</v>
          </cell>
          <cell r="D144">
            <v>0.4</v>
          </cell>
          <cell r="E144">
            <v>0.13</v>
          </cell>
          <cell r="F144">
            <v>3</v>
          </cell>
          <cell r="G144">
            <v>63.030070000000002</v>
          </cell>
        </row>
        <row r="145">
          <cell r="C145">
            <v>2016</v>
          </cell>
          <cell r="D145">
            <v>0.4</v>
          </cell>
          <cell r="E145">
            <v>0.4</v>
          </cell>
          <cell r="F145">
            <v>12</v>
          </cell>
          <cell r="G145">
            <v>42.56138</v>
          </cell>
        </row>
        <row r="146">
          <cell r="C146">
            <v>2016</v>
          </cell>
          <cell r="D146">
            <v>0.4</v>
          </cell>
          <cell r="E146">
            <v>0.12</v>
          </cell>
          <cell r="F146">
            <v>4</v>
          </cell>
          <cell r="G146">
            <v>32.263240000000003</v>
          </cell>
        </row>
        <row r="147">
          <cell r="C147">
            <v>2016</v>
          </cell>
          <cell r="D147">
            <v>0.4</v>
          </cell>
          <cell r="E147">
            <v>0.5</v>
          </cell>
          <cell r="F147">
            <v>30</v>
          </cell>
          <cell r="G147">
            <v>219.33077</v>
          </cell>
        </row>
        <row r="148">
          <cell r="C148">
            <v>2016</v>
          </cell>
          <cell r="D148">
            <v>0.4</v>
          </cell>
          <cell r="E148">
            <v>0.38</v>
          </cell>
          <cell r="F148">
            <v>100</v>
          </cell>
          <cell r="G148">
            <v>163.07007999999996</v>
          </cell>
        </row>
        <row r="149">
          <cell r="C149">
            <v>2016</v>
          </cell>
          <cell r="D149">
            <v>0.4</v>
          </cell>
          <cell r="E149">
            <v>0.11</v>
          </cell>
          <cell r="F149">
            <v>40</v>
          </cell>
          <cell r="G149">
            <v>31.855630000000001</v>
          </cell>
        </row>
        <row r="150">
          <cell r="D150">
            <v>10</v>
          </cell>
          <cell r="E150">
            <v>0.35</v>
          </cell>
          <cell r="F150">
            <v>150</v>
          </cell>
          <cell r="G150">
            <v>264.87169000000006</v>
          </cell>
        </row>
        <row r="151">
          <cell r="C151">
            <v>2016</v>
          </cell>
          <cell r="D151">
            <v>10</v>
          </cell>
          <cell r="E151">
            <v>0.2</v>
          </cell>
          <cell r="F151">
            <v>40</v>
          </cell>
          <cell r="G151">
            <v>143.36246999999997</v>
          </cell>
        </row>
        <row r="152">
          <cell r="E152">
            <v>0.14199999999999999</v>
          </cell>
          <cell r="F152">
            <v>150</v>
          </cell>
          <cell r="G152">
            <v>116.36417999999999</v>
          </cell>
        </row>
        <row r="153">
          <cell r="E153">
            <v>0.4</v>
          </cell>
          <cell r="F153">
            <v>130</v>
          </cell>
          <cell r="G153">
            <v>283.53226000000006</v>
          </cell>
        </row>
        <row r="154">
          <cell r="E154">
            <v>0.03</v>
          </cell>
          <cell r="F154">
            <v>60</v>
          </cell>
          <cell r="G154">
            <v>13.599740000000001</v>
          </cell>
        </row>
        <row r="155">
          <cell r="E155">
            <v>3.3000000000000002E-2</v>
          </cell>
          <cell r="F155">
            <v>280</v>
          </cell>
          <cell r="G155">
            <v>31.817399999999999</v>
          </cell>
        </row>
        <row r="156">
          <cell r="E156">
            <v>0.03</v>
          </cell>
          <cell r="F156">
            <v>60</v>
          </cell>
          <cell r="G156">
            <v>60.495829999999998</v>
          </cell>
        </row>
        <row r="157">
          <cell r="E157">
            <v>0.02</v>
          </cell>
          <cell r="F157">
            <v>45</v>
          </cell>
          <cell r="G157">
            <v>73.991550000000004</v>
          </cell>
        </row>
        <row r="158">
          <cell r="E158">
            <v>0.31</v>
          </cell>
          <cell r="F158">
            <v>50</v>
          </cell>
          <cell r="G158">
            <v>569.21182999999996</v>
          </cell>
        </row>
        <row r="159">
          <cell r="E159">
            <v>0.35</v>
          </cell>
          <cell r="F159">
            <v>50</v>
          </cell>
          <cell r="G159">
            <v>170.98820000000001</v>
          </cell>
        </row>
        <row r="160">
          <cell r="E160">
            <v>0.49</v>
          </cell>
          <cell r="F160">
            <v>3</v>
          </cell>
          <cell r="G160">
            <v>439.43200000000002</v>
          </cell>
        </row>
        <row r="161">
          <cell r="E161">
            <v>0.16</v>
          </cell>
          <cell r="F161">
            <v>3</v>
          </cell>
          <cell r="G161">
            <v>89.616</v>
          </cell>
        </row>
        <row r="162">
          <cell r="E162">
            <v>0.25</v>
          </cell>
          <cell r="F162">
            <v>5</v>
          </cell>
          <cell r="G162">
            <v>162.30985000000001</v>
          </cell>
        </row>
        <row r="163">
          <cell r="E163">
            <v>0.17</v>
          </cell>
          <cell r="F163">
            <v>15</v>
          </cell>
          <cell r="G163">
            <v>187.20971</v>
          </cell>
        </row>
        <row r="164">
          <cell r="E164">
            <v>0.09</v>
          </cell>
          <cell r="F164">
            <v>4</v>
          </cell>
          <cell r="G164">
            <v>44.952930000000002</v>
          </cell>
        </row>
        <row r="165">
          <cell r="E165">
            <v>0.45</v>
          </cell>
          <cell r="F165">
            <v>8</v>
          </cell>
          <cell r="G165">
            <v>242.96440000000001</v>
          </cell>
        </row>
        <row r="166">
          <cell r="E166">
            <v>0.11</v>
          </cell>
          <cell r="F166">
            <v>7</v>
          </cell>
          <cell r="G166">
            <v>37.019190000000002</v>
          </cell>
        </row>
        <row r="167">
          <cell r="E167">
            <v>0.25</v>
          </cell>
          <cell r="F167">
            <v>15</v>
          </cell>
          <cell r="G167">
            <v>97.705830000000006</v>
          </cell>
        </row>
        <row r="168">
          <cell r="E168">
            <v>0.12</v>
          </cell>
          <cell r="F168">
            <v>15</v>
          </cell>
          <cell r="G168">
            <v>79.818269999999998</v>
          </cell>
        </row>
        <row r="169">
          <cell r="E169">
            <v>0.45</v>
          </cell>
          <cell r="F169">
            <v>3</v>
          </cell>
          <cell r="G169">
            <v>315.50124</v>
          </cell>
        </row>
        <row r="170">
          <cell r="E170">
            <v>0.15</v>
          </cell>
          <cell r="F170">
            <v>2</v>
          </cell>
          <cell r="G170">
            <v>36.309100000000001</v>
          </cell>
        </row>
        <row r="171">
          <cell r="E171">
            <v>0.23</v>
          </cell>
          <cell r="F171">
            <v>2</v>
          </cell>
          <cell r="G171">
            <v>171.25501</v>
          </cell>
        </row>
        <row r="172">
          <cell r="E172">
            <v>0.27</v>
          </cell>
          <cell r="F172">
            <v>15</v>
          </cell>
          <cell r="G172">
            <v>160.43779000000001</v>
          </cell>
        </row>
        <row r="173">
          <cell r="E173">
            <v>0.39</v>
          </cell>
          <cell r="F173">
            <v>3</v>
          </cell>
          <cell r="G173">
            <v>192.90488999999999</v>
          </cell>
        </row>
        <row r="174">
          <cell r="E174">
            <v>0.35</v>
          </cell>
          <cell r="F174">
            <v>5</v>
          </cell>
          <cell r="G174">
            <v>236.68965</v>
          </cell>
        </row>
        <row r="175">
          <cell r="E175">
            <v>0.12</v>
          </cell>
          <cell r="F175">
            <v>55</v>
          </cell>
          <cell r="G175">
            <v>108.51248</v>
          </cell>
        </row>
        <row r="176">
          <cell r="E176">
            <v>0.12</v>
          </cell>
          <cell r="F176">
            <v>100</v>
          </cell>
          <cell r="G176">
            <v>114.28955000000001</v>
          </cell>
        </row>
        <row r="177">
          <cell r="E177">
            <v>0.25</v>
          </cell>
          <cell r="F177">
            <v>35</v>
          </cell>
          <cell r="G177">
            <v>43.154820000000001</v>
          </cell>
        </row>
        <row r="178">
          <cell r="E178">
            <v>0.2</v>
          </cell>
          <cell r="F178">
            <v>30</v>
          </cell>
          <cell r="G178">
            <v>83.295380000000009</v>
          </cell>
        </row>
        <row r="179">
          <cell r="E179">
            <v>0.3</v>
          </cell>
          <cell r="F179">
            <v>120</v>
          </cell>
          <cell r="G179">
            <v>100.50861</v>
          </cell>
        </row>
        <row r="180">
          <cell r="E180">
            <v>0.2</v>
          </cell>
          <cell r="F180">
            <v>50</v>
          </cell>
          <cell r="G180">
            <v>106.34117000000001</v>
          </cell>
        </row>
        <row r="181">
          <cell r="E181">
            <v>1.4999999999999999E-2</v>
          </cell>
          <cell r="F181">
            <v>15</v>
          </cell>
          <cell r="G181">
            <v>31.702000000000002</v>
          </cell>
        </row>
        <row r="182">
          <cell r="E182">
            <v>0.4</v>
          </cell>
          <cell r="F182">
            <v>15</v>
          </cell>
          <cell r="G182">
            <v>364.61971</v>
          </cell>
        </row>
        <row r="183">
          <cell r="E183">
            <v>0.1</v>
          </cell>
          <cell r="F183">
            <v>5</v>
          </cell>
          <cell r="G183">
            <v>78.899990000000003</v>
          </cell>
        </row>
        <row r="184">
          <cell r="E184">
            <v>0.5</v>
          </cell>
          <cell r="F184">
            <v>7</v>
          </cell>
          <cell r="G184">
            <v>207.13378</v>
          </cell>
        </row>
        <row r="185">
          <cell r="E185">
            <v>0.2</v>
          </cell>
          <cell r="F185">
            <v>5</v>
          </cell>
          <cell r="G185">
            <v>81.382130000000004</v>
          </cell>
        </row>
        <row r="186">
          <cell r="E186">
            <v>0.25</v>
          </cell>
          <cell r="F186">
            <v>5</v>
          </cell>
          <cell r="G186">
            <v>84.445499999999996</v>
          </cell>
        </row>
        <row r="187">
          <cell r="E187">
            <v>0.53</v>
          </cell>
          <cell r="F187">
            <v>5</v>
          </cell>
          <cell r="G187">
            <v>517.68790999999999</v>
          </cell>
        </row>
        <row r="188">
          <cell r="E188">
            <v>0.115</v>
          </cell>
          <cell r="F188">
            <v>3</v>
          </cell>
          <cell r="G188">
            <v>70.518000000000001</v>
          </cell>
        </row>
        <row r="189">
          <cell r="E189">
            <v>0.2</v>
          </cell>
          <cell r="F189">
            <v>7</v>
          </cell>
          <cell r="G189">
            <v>74.427660000000003</v>
          </cell>
        </row>
        <row r="190">
          <cell r="E190">
            <v>0.3</v>
          </cell>
          <cell r="F190">
            <v>3</v>
          </cell>
          <cell r="G190">
            <v>21.059170000000002</v>
          </cell>
        </row>
        <row r="191">
          <cell r="E191">
            <v>0.26</v>
          </cell>
          <cell r="F191">
            <v>3</v>
          </cell>
          <cell r="G191">
            <v>73.934010000000001</v>
          </cell>
        </row>
        <row r="192">
          <cell r="E192">
            <v>0.3</v>
          </cell>
          <cell r="F192">
            <v>12</v>
          </cell>
          <cell r="G192">
            <v>53.360970000000002</v>
          </cell>
        </row>
        <row r="193">
          <cell r="E193">
            <v>0.06</v>
          </cell>
          <cell r="F193">
            <v>6</v>
          </cell>
          <cell r="G193">
            <v>26.66845</v>
          </cell>
        </row>
        <row r="194">
          <cell r="E194">
            <v>0.35</v>
          </cell>
          <cell r="F194">
            <v>5</v>
          </cell>
          <cell r="G194">
            <v>147.39897999999999</v>
          </cell>
        </row>
        <row r="195">
          <cell r="E195">
            <v>0.25</v>
          </cell>
          <cell r="F195">
            <v>5</v>
          </cell>
          <cell r="G195">
            <v>97.927909999999997</v>
          </cell>
        </row>
        <row r="196">
          <cell r="E196">
            <v>0.3</v>
          </cell>
          <cell r="F196">
            <v>15</v>
          </cell>
          <cell r="G196">
            <v>245.62392</v>
          </cell>
        </row>
        <row r="197">
          <cell r="E197">
            <v>0.3</v>
          </cell>
          <cell r="F197">
            <v>7</v>
          </cell>
          <cell r="G197">
            <v>116.55457</v>
          </cell>
        </row>
        <row r="198">
          <cell r="E198">
            <v>0.1</v>
          </cell>
          <cell r="F198">
            <v>5</v>
          </cell>
          <cell r="G198">
            <v>44.782890000000002</v>
          </cell>
        </row>
        <row r="199">
          <cell r="E199">
            <v>0.15</v>
          </cell>
          <cell r="F199">
            <v>10</v>
          </cell>
          <cell r="G199">
            <v>41.912100000000002</v>
          </cell>
        </row>
        <row r="200">
          <cell r="E200">
            <v>0.2</v>
          </cell>
          <cell r="F200">
            <v>494</v>
          </cell>
          <cell r="G200">
            <v>112.11854</v>
          </cell>
        </row>
      </sheetData>
      <sheetData sheetId="2"/>
      <sheetData sheetId="3">
        <row r="47">
          <cell r="E47">
            <v>0.2</v>
          </cell>
          <cell r="F47">
            <v>494</v>
          </cell>
          <cell r="G47">
            <v>337.53886</v>
          </cell>
        </row>
      </sheetData>
      <sheetData sheetId="4"/>
      <sheetData sheetId="5"/>
      <sheetData sheetId="6"/>
      <sheetData sheetId="7"/>
      <sheetData sheetId="8">
        <row r="15">
          <cell r="F15">
            <v>8</v>
          </cell>
          <cell r="G15">
            <v>98.402519999999996</v>
          </cell>
        </row>
        <row r="17">
          <cell r="F17">
            <v>60</v>
          </cell>
          <cell r="G17">
            <v>485.32141999999999</v>
          </cell>
        </row>
        <row r="18">
          <cell r="F18">
            <v>50</v>
          </cell>
          <cell r="G18">
            <v>427.084</v>
          </cell>
        </row>
        <row r="19">
          <cell r="G19">
            <v>267.65699999999998</v>
          </cell>
        </row>
        <row r="20">
          <cell r="F20">
            <v>50</v>
          </cell>
          <cell r="G20">
            <v>158.95258999999999</v>
          </cell>
        </row>
        <row r="21">
          <cell r="G21">
            <v>260.46298000000002</v>
          </cell>
        </row>
        <row r="22">
          <cell r="F22">
            <v>15</v>
          </cell>
          <cell r="G22">
            <v>159.46769</v>
          </cell>
        </row>
        <row r="24">
          <cell r="F24">
            <v>3</v>
          </cell>
          <cell r="G24">
            <v>403.29476</v>
          </cell>
        </row>
        <row r="25">
          <cell r="F25">
            <v>55</v>
          </cell>
          <cell r="G25">
            <v>188.33081999999999</v>
          </cell>
        </row>
        <row r="26">
          <cell r="F26">
            <v>120</v>
          </cell>
          <cell r="G26">
            <v>108.68844</v>
          </cell>
        </row>
        <row r="27">
          <cell r="G27">
            <v>197.95330999999999</v>
          </cell>
        </row>
        <row r="28">
          <cell r="F28">
            <v>5</v>
          </cell>
          <cell r="G28">
            <v>196.46333000000001</v>
          </cell>
        </row>
        <row r="30">
          <cell r="F30">
            <v>50</v>
          </cell>
          <cell r="G30">
            <v>378.53152999999998</v>
          </cell>
        </row>
        <row r="31">
          <cell r="G31">
            <v>312.04572999999999</v>
          </cell>
        </row>
        <row r="32">
          <cell r="F32">
            <v>10</v>
          </cell>
          <cell r="G32">
            <v>157.99460999999999</v>
          </cell>
        </row>
      </sheetData>
      <sheetData sheetId="9"/>
      <sheetData sheetId="10"/>
      <sheetData sheetId="11">
        <row r="9">
          <cell r="D9">
            <v>1611474.1889362542</v>
          </cell>
        </row>
      </sheetData>
      <sheetData sheetId="12"/>
      <sheetData sheetId="13">
        <row r="10">
          <cell r="D10">
            <v>311.678</v>
          </cell>
        </row>
      </sheetData>
      <sheetData sheetId="14">
        <row r="10">
          <cell r="J10">
            <v>0.38346161436747583</v>
          </cell>
        </row>
      </sheetData>
      <sheetData sheetId="15">
        <row r="11">
          <cell r="J11">
            <v>0.61653838563252417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3330.9849902571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3524.6000054330998</v>
          </cell>
          <cell r="H63">
            <v>0</v>
          </cell>
          <cell r="I63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4417.6492629324002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1403.7088600259999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1710.265967388</v>
          </cell>
          <cell r="H63">
            <v>0</v>
          </cell>
          <cell r="I63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1703.0054043189</v>
          </cell>
          <cell r="H63">
            <v>0</v>
          </cell>
          <cell r="I63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2022.4701793592994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356.33859447912005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437.70724991135995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612.36927752021984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1908.8148643212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691.63357117404007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1080.2390462556002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1435.8761868085801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2096.6457852324602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3365.5759376197202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1809.7511294412004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2843.6942165715595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4193.2915704649204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12420.644670160982</v>
          </cell>
          <cell r="H65">
            <v>0</v>
          </cell>
          <cell r="I65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G65">
            <v>15107.91466120332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2054.0338959029996</v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28а) ВЛ город"/>
      <sheetName val="28а) ВЛ не город"/>
      <sheetName val="28а) КЛ город"/>
      <sheetName val="28а) КЛ не город"/>
      <sheetName val="28а) ПС город"/>
      <sheetName val="28а) ПС не город"/>
      <sheetName val="28а) ТП до 35 город"/>
      <sheetName val="28а) ТП до 35 не город"/>
      <sheetName val="28а) РТП ДО 35 город"/>
      <sheetName val="28а) РТП ДО 35 не город"/>
      <sheetName val="28а) ПС 35 и выше город"/>
      <sheetName val="28а) ПС 35 и выше не город"/>
      <sheetName val="28а) РТУ ПР2"/>
      <sheetName val="28а) РТУ ПР3а"/>
      <sheetName val="28 а) РТУ ПР3в"/>
      <sheetName val="28 б) reshenie_tarif_2019"/>
      <sheetName val="fact_srednie_dannie_fact_moshno"/>
      <sheetName val="fact_srednie_dannie_dline_VL_m"/>
      <sheetName val="info_TP_2019"/>
      <sheetName val="info_zayavki_TP_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">
          <cell r="D10">
            <v>657</v>
          </cell>
          <cell r="E10">
            <v>15</v>
          </cell>
          <cell r="G10">
            <v>4099.5</v>
          </cell>
          <cell r="H10">
            <v>172</v>
          </cell>
          <cell r="J10">
            <v>301.10000000000002</v>
          </cell>
          <cell r="K10">
            <v>6.9</v>
          </cell>
        </row>
        <row r="11">
          <cell r="D11">
            <v>657</v>
          </cell>
          <cell r="E11">
            <v>15</v>
          </cell>
          <cell r="G11">
            <v>4099.5</v>
          </cell>
          <cell r="H11">
            <v>172</v>
          </cell>
          <cell r="J11">
            <v>301.10000000000002</v>
          </cell>
          <cell r="K11">
            <v>6.9</v>
          </cell>
        </row>
        <row r="12">
          <cell r="D12">
            <v>32</v>
          </cell>
          <cell r="E12">
            <v>47</v>
          </cell>
          <cell r="F12">
            <v>1</v>
          </cell>
          <cell r="G12">
            <v>1631</v>
          </cell>
          <cell r="H12">
            <v>2992</v>
          </cell>
          <cell r="I12">
            <v>80</v>
          </cell>
          <cell r="J12">
            <v>120.3</v>
          </cell>
          <cell r="K12">
            <v>176.9</v>
          </cell>
          <cell r="L12">
            <v>3.63</v>
          </cell>
        </row>
        <row r="14">
          <cell r="E14">
            <v>9</v>
          </cell>
          <cell r="F14">
            <v>2</v>
          </cell>
          <cell r="H14">
            <v>2841</v>
          </cell>
          <cell r="I14">
            <v>950</v>
          </cell>
          <cell r="K14">
            <v>1464</v>
          </cell>
          <cell r="L14">
            <v>2850</v>
          </cell>
        </row>
        <row r="16">
          <cell r="E16">
            <v>1</v>
          </cell>
          <cell r="H16">
            <v>2500</v>
          </cell>
          <cell r="K16">
            <v>3853</v>
          </cell>
        </row>
        <row r="18">
          <cell r="E18">
            <v>1</v>
          </cell>
          <cell r="F18">
            <v>1</v>
          </cell>
          <cell r="H18">
            <v>38900</v>
          </cell>
          <cell r="I18">
            <v>29050</v>
          </cell>
          <cell r="K18">
            <v>5.07</v>
          </cell>
          <cell r="L18">
            <v>3945</v>
          </cell>
        </row>
        <row r="20">
          <cell r="E20">
            <v>1</v>
          </cell>
          <cell r="H20">
            <v>2000</v>
          </cell>
          <cell r="K20">
            <v>6582</v>
          </cell>
        </row>
      </sheetData>
      <sheetData sheetId="20">
        <row r="10">
          <cell r="D10">
            <v>721</v>
          </cell>
          <cell r="E10">
            <v>17</v>
          </cell>
          <cell r="G10">
            <v>4508</v>
          </cell>
          <cell r="H10">
            <v>197</v>
          </cell>
        </row>
        <row r="11">
          <cell r="D11">
            <v>721</v>
          </cell>
          <cell r="E11">
            <v>17</v>
          </cell>
          <cell r="G11">
            <v>4508</v>
          </cell>
          <cell r="H11">
            <v>197</v>
          </cell>
        </row>
        <row r="12">
          <cell r="D12">
            <v>31</v>
          </cell>
          <cell r="E12">
            <v>48</v>
          </cell>
          <cell r="F12">
            <v>1</v>
          </cell>
          <cell r="G12">
            <v>1535</v>
          </cell>
          <cell r="H12">
            <v>3192</v>
          </cell>
          <cell r="I12">
            <v>80</v>
          </cell>
        </row>
        <row r="13">
          <cell r="D13">
            <v>31</v>
          </cell>
          <cell r="E13">
            <v>48</v>
          </cell>
          <cell r="F13">
            <v>1</v>
          </cell>
          <cell r="G13">
            <v>1535</v>
          </cell>
          <cell r="H13">
            <v>3192</v>
          </cell>
          <cell r="I13">
            <v>80</v>
          </cell>
        </row>
        <row r="14">
          <cell r="D14">
            <v>3</v>
          </cell>
          <cell r="E14">
            <v>12</v>
          </cell>
          <cell r="F14">
            <v>2</v>
          </cell>
          <cell r="G14">
            <v>556</v>
          </cell>
          <cell r="H14">
            <v>3140</v>
          </cell>
          <cell r="I14">
            <v>950</v>
          </cell>
        </row>
        <row r="16">
          <cell r="E16">
            <v>9</v>
          </cell>
          <cell r="H16">
            <v>5700</v>
          </cell>
        </row>
        <row r="18">
          <cell r="F18">
            <v>3</v>
          </cell>
          <cell r="I18">
            <v>164790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1779.9038523288</v>
          </cell>
          <cell r="H63">
            <v>0</v>
          </cell>
          <cell r="I63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2478.8189775888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1166.4116868228002</v>
          </cell>
          <cell r="H63">
            <v>0</v>
          </cell>
          <cell r="I63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1742.6283789816002</v>
          </cell>
          <cell r="H63">
            <v>0</v>
          </cell>
          <cell r="I63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1237.0797717102002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G63">
            <v>1892.5068447317999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emn@kche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5"/>
  <sheetViews>
    <sheetView tabSelected="1" view="pageBreakPreview" zoomScale="130" zoomScaleNormal="100" zoomScaleSheetLayoutView="130" workbookViewId="0">
      <selection activeCell="H14" sqref="H14"/>
    </sheetView>
  </sheetViews>
  <sheetFormatPr defaultRowHeight="16.5" x14ac:dyDescent="0.3"/>
  <cols>
    <col min="1" max="1" width="4.42578125" style="1" customWidth="1"/>
    <col min="2" max="2" width="25.5703125" style="1" bestFit="1" customWidth="1"/>
    <col min="3" max="3" width="77.140625" style="1" bestFit="1" customWidth="1"/>
    <col min="4" max="16384" width="9.140625" style="1"/>
  </cols>
  <sheetData>
    <row r="2" spans="2:3" x14ac:dyDescent="0.3">
      <c r="B2" s="235" t="s">
        <v>239</v>
      </c>
      <c r="C2" s="235"/>
    </row>
    <row r="4" spans="2:3" ht="35.1" customHeight="1" x14ac:dyDescent="0.3">
      <c r="B4" s="128" t="s">
        <v>229</v>
      </c>
      <c r="C4" s="129" t="s">
        <v>247</v>
      </c>
    </row>
    <row r="5" spans="2:3" x14ac:dyDescent="0.3">
      <c r="B5" s="128" t="s">
        <v>230</v>
      </c>
      <c r="C5" s="128" t="s">
        <v>248</v>
      </c>
    </row>
    <row r="6" spans="2:3" x14ac:dyDescent="0.3">
      <c r="B6" s="128" t="s">
        <v>231</v>
      </c>
      <c r="C6" s="128" t="s">
        <v>249</v>
      </c>
    </row>
    <row r="7" spans="2:3" x14ac:dyDescent="0.3">
      <c r="B7" s="128" t="s">
        <v>232</v>
      </c>
      <c r="C7" s="128" t="s">
        <v>249</v>
      </c>
    </row>
    <row r="8" spans="2:3" x14ac:dyDescent="0.3">
      <c r="B8" s="128" t="s">
        <v>233</v>
      </c>
      <c r="C8" s="128" t="s">
        <v>250</v>
      </c>
    </row>
    <row r="9" spans="2:3" x14ac:dyDescent="0.3">
      <c r="B9" s="128" t="s">
        <v>234</v>
      </c>
      <c r="C9" s="128" t="s">
        <v>458</v>
      </c>
    </row>
    <row r="10" spans="2:3" x14ac:dyDescent="0.3">
      <c r="B10" s="128" t="s">
        <v>235</v>
      </c>
      <c r="C10" s="128" t="s">
        <v>251</v>
      </c>
    </row>
    <row r="11" spans="2:3" x14ac:dyDescent="0.3">
      <c r="B11" s="128" t="s">
        <v>236</v>
      </c>
      <c r="C11" s="130" t="s">
        <v>252</v>
      </c>
    </row>
    <row r="12" spans="2:3" x14ac:dyDescent="0.3">
      <c r="B12" s="128" t="s">
        <v>237</v>
      </c>
      <c r="C12" s="128" t="s">
        <v>253</v>
      </c>
    </row>
    <row r="13" spans="2:3" x14ac:dyDescent="0.3">
      <c r="B13" s="128" t="s">
        <v>238</v>
      </c>
      <c r="C13" s="128" t="s">
        <v>254</v>
      </c>
    </row>
    <row r="15" spans="2:3" x14ac:dyDescent="0.3">
      <c r="B15" s="6"/>
    </row>
  </sheetData>
  <mergeCells count="1">
    <mergeCell ref="B2:C2"/>
  </mergeCells>
  <hyperlinks>
    <hyperlink ref="C11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90" zoomScaleNormal="100" zoomScaleSheetLayoutView="90" workbookViewId="0">
      <selection activeCell="J28" sqref="J28"/>
    </sheetView>
  </sheetViews>
  <sheetFormatPr defaultRowHeight="15.75" outlineLevelRow="1" x14ac:dyDescent="0.25"/>
  <cols>
    <col min="1" max="1" width="9.140625" style="63" customWidth="1"/>
    <col min="2" max="2" width="75.140625" style="40" customWidth="1"/>
    <col min="3" max="3" width="12.28515625" style="59" customWidth="1"/>
    <col min="4" max="4" width="14.42578125" style="59" customWidth="1"/>
    <col min="5" max="5" width="18.85546875" style="59" customWidth="1"/>
    <col min="6" max="6" width="24.7109375" style="59" customWidth="1"/>
    <col min="7" max="7" width="18.140625" style="59" customWidth="1"/>
    <col min="8" max="8" width="2.5703125" style="40" customWidth="1"/>
    <col min="9" max="16384" width="9.140625" style="40"/>
  </cols>
  <sheetData>
    <row r="1" spans="1:7" ht="60" customHeight="1" x14ac:dyDescent="0.3">
      <c r="E1" s="76"/>
      <c r="F1" s="251" t="s">
        <v>228</v>
      </c>
      <c r="G1" s="251"/>
    </row>
    <row r="2" spans="1:7" ht="18" customHeight="1" x14ac:dyDescent="0.25">
      <c r="A2" s="248" t="s">
        <v>0</v>
      </c>
      <c r="B2" s="248"/>
      <c r="C2" s="248"/>
      <c r="D2" s="248"/>
      <c r="E2" s="248"/>
      <c r="F2" s="248"/>
      <c r="G2" s="248"/>
    </row>
    <row r="3" spans="1:7" ht="18" x14ac:dyDescent="0.25">
      <c r="A3" s="249" t="s">
        <v>244</v>
      </c>
      <c r="B3" s="249"/>
      <c r="C3" s="249"/>
      <c r="D3" s="249"/>
      <c r="E3" s="249"/>
      <c r="F3" s="249"/>
      <c r="G3" s="249"/>
    </row>
    <row r="4" spans="1:7" s="43" customFormat="1" ht="63" x14ac:dyDescent="0.25">
      <c r="A4" s="41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</row>
    <row r="5" spans="1:7" s="46" customFormat="1" ht="12.75" x14ac:dyDescent="0.25">
      <c r="A5" s="44" t="s">
        <v>8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</row>
    <row r="6" spans="1:7" ht="31.5" x14ac:dyDescent="0.25">
      <c r="A6" s="96" t="s">
        <v>165</v>
      </c>
      <c r="B6" s="95" t="s">
        <v>166</v>
      </c>
      <c r="C6" s="48"/>
      <c r="D6" s="48"/>
      <c r="E6" s="48"/>
      <c r="F6" s="48"/>
      <c r="G6" s="49"/>
    </row>
    <row r="7" spans="1:7" x14ac:dyDescent="0.25">
      <c r="A7" s="55" t="s">
        <v>147</v>
      </c>
      <c r="B7" s="51" t="s">
        <v>167</v>
      </c>
      <c r="C7" s="52"/>
      <c r="D7" s="52"/>
      <c r="E7" s="52">
        <v>0</v>
      </c>
      <c r="F7" s="52">
        <v>0</v>
      </c>
      <c r="G7" s="53">
        <v>0</v>
      </c>
    </row>
    <row r="8" spans="1:7" x14ac:dyDescent="0.25">
      <c r="A8" s="55" t="s">
        <v>168</v>
      </c>
      <c r="B8" s="54" t="s">
        <v>150</v>
      </c>
      <c r="C8" s="52"/>
      <c r="D8" s="52"/>
      <c r="E8" s="52">
        <v>0</v>
      </c>
      <c r="F8" s="52">
        <v>0</v>
      </c>
      <c r="G8" s="53">
        <v>0</v>
      </c>
    </row>
    <row r="9" spans="1:7" hidden="1" outlineLevel="1" x14ac:dyDescent="0.25">
      <c r="A9" s="55"/>
      <c r="B9" s="94" t="s">
        <v>151</v>
      </c>
      <c r="C9" s="52"/>
      <c r="D9" s="52"/>
      <c r="E9" s="52"/>
      <c r="F9" s="52"/>
      <c r="G9" s="53"/>
    </row>
    <row r="10" spans="1:7" hidden="1" outlineLevel="1" x14ac:dyDescent="0.25">
      <c r="A10" s="55"/>
      <c r="B10" s="94" t="s">
        <v>152</v>
      </c>
      <c r="C10" s="52"/>
      <c r="D10" s="52"/>
      <c r="E10" s="52"/>
      <c r="F10" s="52"/>
      <c r="G10" s="53"/>
    </row>
    <row r="11" spans="1:7" hidden="1" outlineLevel="1" x14ac:dyDescent="0.25">
      <c r="A11" s="55"/>
      <c r="B11" s="94" t="s">
        <v>153</v>
      </c>
      <c r="C11" s="52"/>
      <c r="D11" s="52"/>
      <c r="E11" s="52"/>
      <c r="F11" s="52"/>
      <c r="G11" s="53"/>
    </row>
    <row r="12" spans="1:7" hidden="1" outlineLevel="1" x14ac:dyDescent="0.25">
      <c r="A12" s="55"/>
      <c r="B12" s="94" t="s">
        <v>154</v>
      </c>
      <c r="C12" s="52"/>
      <c r="D12" s="52"/>
      <c r="E12" s="52"/>
      <c r="F12" s="52"/>
      <c r="G12" s="53"/>
    </row>
    <row r="13" spans="1:7" hidden="1" outlineLevel="1" x14ac:dyDescent="0.25">
      <c r="A13" s="55"/>
      <c r="B13" s="94" t="s">
        <v>155</v>
      </c>
      <c r="C13" s="52"/>
      <c r="D13" s="52"/>
      <c r="E13" s="52"/>
      <c r="F13" s="52"/>
      <c r="G13" s="53"/>
    </row>
    <row r="14" spans="1:7" hidden="1" outlineLevel="1" x14ac:dyDescent="0.25">
      <c r="A14" s="55"/>
      <c r="B14" s="94" t="s">
        <v>156</v>
      </c>
      <c r="C14" s="52"/>
      <c r="D14" s="52"/>
      <c r="E14" s="52"/>
      <c r="F14" s="52"/>
      <c r="G14" s="53"/>
    </row>
    <row r="15" spans="1:7" collapsed="1" x14ac:dyDescent="0.25">
      <c r="A15" s="55" t="s">
        <v>169</v>
      </c>
      <c r="B15" s="54" t="s">
        <v>158</v>
      </c>
      <c r="C15" s="52"/>
      <c r="D15" s="52"/>
      <c r="E15" s="52">
        <v>0</v>
      </c>
      <c r="F15" s="52">
        <v>0</v>
      </c>
      <c r="G15" s="53">
        <v>0</v>
      </c>
    </row>
    <row r="16" spans="1:7" hidden="1" outlineLevel="1" x14ac:dyDescent="0.25">
      <c r="A16" s="50"/>
      <c r="B16" s="94" t="s">
        <v>151</v>
      </c>
      <c r="C16" s="52"/>
      <c r="D16" s="52"/>
      <c r="E16" s="52"/>
      <c r="F16" s="52"/>
      <c r="G16" s="53"/>
    </row>
    <row r="17" spans="1:7" hidden="1" outlineLevel="1" x14ac:dyDescent="0.25">
      <c r="A17" s="50"/>
      <c r="B17" s="94" t="s">
        <v>152</v>
      </c>
      <c r="C17" s="52"/>
      <c r="D17" s="52"/>
      <c r="E17" s="52"/>
      <c r="F17" s="52"/>
      <c r="G17" s="53"/>
    </row>
    <row r="18" spans="1:7" hidden="1" outlineLevel="1" x14ac:dyDescent="0.25">
      <c r="A18" s="50"/>
      <c r="B18" s="94" t="s">
        <v>153</v>
      </c>
      <c r="C18" s="52"/>
      <c r="D18" s="52"/>
      <c r="E18" s="52"/>
      <c r="F18" s="52"/>
      <c r="G18" s="53"/>
    </row>
    <row r="19" spans="1:7" hidden="1" outlineLevel="1" x14ac:dyDescent="0.25">
      <c r="A19" s="50"/>
      <c r="B19" s="94" t="s">
        <v>154</v>
      </c>
      <c r="C19" s="52"/>
      <c r="D19" s="52"/>
      <c r="E19" s="52"/>
      <c r="F19" s="52"/>
      <c r="G19" s="53"/>
    </row>
    <row r="20" spans="1:7" hidden="1" outlineLevel="1" x14ac:dyDescent="0.25">
      <c r="A20" s="50"/>
      <c r="B20" s="94" t="s">
        <v>155</v>
      </c>
      <c r="C20" s="52"/>
      <c r="D20" s="52"/>
      <c r="E20" s="52"/>
      <c r="F20" s="52"/>
      <c r="G20" s="53"/>
    </row>
    <row r="21" spans="1:7" hidden="1" outlineLevel="1" x14ac:dyDescent="0.25">
      <c r="A21" s="50"/>
      <c r="B21" s="94" t="s">
        <v>156</v>
      </c>
      <c r="C21" s="52"/>
      <c r="D21" s="52"/>
      <c r="E21" s="52"/>
      <c r="F21" s="52"/>
      <c r="G21" s="53"/>
    </row>
    <row r="22" spans="1:7" collapsed="1" x14ac:dyDescent="0.25">
      <c r="A22" s="58"/>
    </row>
    <row r="23" spans="1:7" x14ac:dyDescent="0.25">
      <c r="A23" s="60"/>
      <c r="B23" s="61"/>
      <c r="F23" s="61"/>
    </row>
    <row r="24" spans="1:7" x14ac:dyDescent="0.25">
      <c r="A24" s="62"/>
      <c r="B24" s="61"/>
      <c r="F24" s="61"/>
    </row>
    <row r="25" spans="1:7" x14ac:dyDescent="0.25">
      <c r="A25" s="62"/>
      <c r="B25" s="61"/>
      <c r="F25" s="61"/>
    </row>
    <row r="26" spans="1:7" x14ac:dyDescent="0.25">
      <c r="B26" s="93"/>
    </row>
  </sheetData>
  <mergeCells count="3"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90" zoomScaleNormal="100" zoomScaleSheetLayoutView="90" workbookViewId="0">
      <selection activeCell="P37" sqref="P37"/>
    </sheetView>
  </sheetViews>
  <sheetFormatPr defaultRowHeight="15.75" outlineLevelRow="1" x14ac:dyDescent="0.25"/>
  <cols>
    <col min="1" max="1" width="9.140625" style="63" customWidth="1"/>
    <col min="2" max="2" width="75.140625" style="40" customWidth="1"/>
    <col min="3" max="3" width="12.28515625" style="59" customWidth="1"/>
    <col min="4" max="4" width="14.42578125" style="59" customWidth="1"/>
    <col min="5" max="5" width="18.85546875" style="59" customWidth="1"/>
    <col min="6" max="6" width="24.7109375" style="59" customWidth="1"/>
    <col min="7" max="7" width="18.140625" style="59" customWidth="1"/>
    <col min="8" max="8" width="2.28515625" style="40" customWidth="1"/>
    <col min="9" max="16384" width="9.140625" style="40"/>
  </cols>
  <sheetData>
    <row r="1" spans="1:7" ht="60" customHeight="1" x14ac:dyDescent="0.3">
      <c r="E1" s="76"/>
      <c r="F1" s="251" t="s">
        <v>228</v>
      </c>
      <c r="G1" s="251"/>
    </row>
    <row r="2" spans="1:7" ht="18" x14ac:dyDescent="0.25">
      <c r="A2" s="248" t="s">
        <v>0</v>
      </c>
      <c r="B2" s="248"/>
      <c r="C2" s="248"/>
      <c r="D2" s="248"/>
      <c r="E2" s="248"/>
      <c r="F2" s="248"/>
      <c r="G2" s="248"/>
    </row>
    <row r="3" spans="1:7" ht="18" x14ac:dyDescent="0.25">
      <c r="A3" s="249" t="s">
        <v>246</v>
      </c>
      <c r="B3" s="249"/>
      <c r="C3" s="249"/>
      <c r="D3" s="249"/>
      <c r="E3" s="249"/>
      <c r="F3" s="249"/>
      <c r="G3" s="249"/>
    </row>
    <row r="4" spans="1:7" s="43" customFormat="1" ht="63" x14ac:dyDescent="0.25">
      <c r="A4" s="41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</row>
    <row r="5" spans="1:7" s="46" customFormat="1" ht="12.75" x14ac:dyDescent="0.25">
      <c r="A5" s="44" t="s">
        <v>8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</row>
    <row r="6" spans="1:7" ht="31.5" x14ac:dyDescent="0.25">
      <c r="A6" s="96" t="s">
        <v>165</v>
      </c>
      <c r="B6" s="95" t="s">
        <v>166</v>
      </c>
      <c r="C6" s="48"/>
      <c r="D6" s="48"/>
      <c r="E6" s="48"/>
      <c r="F6" s="48"/>
      <c r="G6" s="49"/>
    </row>
    <row r="7" spans="1:7" x14ac:dyDescent="0.25">
      <c r="A7" s="55" t="s">
        <v>147</v>
      </c>
      <c r="B7" s="51" t="s">
        <v>167</v>
      </c>
      <c r="C7" s="52"/>
      <c r="D7" s="52"/>
      <c r="E7" s="52">
        <v>0</v>
      </c>
      <c r="F7" s="52">
        <v>0</v>
      </c>
      <c r="G7" s="53">
        <v>0</v>
      </c>
    </row>
    <row r="8" spans="1:7" x14ac:dyDescent="0.25">
      <c r="A8" s="55" t="s">
        <v>168</v>
      </c>
      <c r="B8" s="54" t="s">
        <v>150</v>
      </c>
      <c r="C8" s="52"/>
      <c r="D8" s="52"/>
      <c r="E8" s="52">
        <v>0</v>
      </c>
      <c r="F8" s="52">
        <v>0</v>
      </c>
      <c r="G8" s="53">
        <v>0</v>
      </c>
    </row>
    <row r="9" spans="1:7" hidden="1" outlineLevel="1" x14ac:dyDescent="0.25">
      <c r="A9" s="55"/>
      <c r="B9" s="94" t="s">
        <v>151</v>
      </c>
      <c r="C9" s="52"/>
      <c r="D9" s="52"/>
      <c r="E9" s="52"/>
      <c r="F9" s="52"/>
      <c r="G9" s="53"/>
    </row>
    <row r="10" spans="1:7" hidden="1" outlineLevel="1" x14ac:dyDescent="0.25">
      <c r="A10" s="55"/>
      <c r="B10" s="94" t="s">
        <v>152</v>
      </c>
      <c r="C10" s="52"/>
      <c r="D10" s="52"/>
      <c r="E10" s="52"/>
      <c r="F10" s="52"/>
      <c r="G10" s="53"/>
    </row>
    <row r="11" spans="1:7" hidden="1" outlineLevel="1" x14ac:dyDescent="0.25">
      <c r="A11" s="55"/>
      <c r="B11" s="94" t="s">
        <v>153</v>
      </c>
      <c r="C11" s="52"/>
      <c r="D11" s="52"/>
      <c r="E11" s="52"/>
      <c r="F11" s="52"/>
      <c r="G11" s="53"/>
    </row>
    <row r="12" spans="1:7" hidden="1" outlineLevel="1" x14ac:dyDescent="0.25">
      <c r="A12" s="55"/>
      <c r="B12" s="94" t="s">
        <v>154</v>
      </c>
      <c r="C12" s="52"/>
      <c r="D12" s="52"/>
      <c r="E12" s="52"/>
      <c r="F12" s="52"/>
      <c r="G12" s="53"/>
    </row>
    <row r="13" spans="1:7" hidden="1" outlineLevel="1" x14ac:dyDescent="0.25">
      <c r="A13" s="55"/>
      <c r="B13" s="94" t="s">
        <v>155</v>
      </c>
      <c r="C13" s="52"/>
      <c r="D13" s="52"/>
      <c r="E13" s="52"/>
      <c r="F13" s="52"/>
      <c r="G13" s="53"/>
    </row>
    <row r="14" spans="1:7" hidden="1" outlineLevel="1" x14ac:dyDescent="0.25">
      <c r="A14" s="55"/>
      <c r="B14" s="94" t="s">
        <v>156</v>
      </c>
      <c r="C14" s="52"/>
      <c r="D14" s="52"/>
      <c r="E14" s="52"/>
      <c r="F14" s="52"/>
      <c r="G14" s="53"/>
    </row>
    <row r="15" spans="1:7" collapsed="1" x14ac:dyDescent="0.25">
      <c r="A15" s="55" t="s">
        <v>169</v>
      </c>
      <c r="B15" s="54" t="s">
        <v>158</v>
      </c>
      <c r="C15" s="52"/>
      <c r="D15" s="52"/>
      <c r="E15" s="52">
        <v>0</v>
      </c>
      <c r="F15" s="52">
        <v>0</v>
      </c>
      <c r="G15" s="53">
        <v>0</v>
      </c>
    </row>
    <row r="16" spans="1:7" hidden="1" outlineLevel="1" x14ac:dyDescent="0.25">
      <c r="A16" s="50"/>
      <c r="B16" s="94" t="s">
        <v>151</v>
      </c>
      <c r="C16" s="52"/>
      <c r="D16" s="52"/>
      <c r="E16" s="52"/>
      <c r="F16" s="52"/>
      <c r="G16" s="53"/>
    </row>
    <row r="17" spans="1:7" hidden="1" outlineLevel="1" x14ac:dyDescent="0.25">
      <c r="A17" s="50"/>
      <c r="B17" s="94" t="s">
        <v>152</v>
      </c>
      <c r="C17" s="52"/>
      <c r="D17" s="52"/>
      <c r="E17" s="52"/>
      <c r="F17" s="52"/>
      <c r="G17" s="53"/>
    </row>
    <row r="18" spans="1:7" hidden="1" outlineLevel="1" x14ac:dyDescent="0.25">
      <c r="A18" s="50"/>
      <c r="B18" s="94" t="s">
        <v>153</v>
      </c>
      <c r="C18" s="52"/>
      <c r="D18" s="52"/>
      <c r="E18" s="52"/>
      <c r="F18" s="52"/>
      <c r="G18" s="53"/>
    </row>
    <row r="19" spans="1:7" hidden="1" outlineLevel="1" x14ac:dyDescent="0.25">
      <c r="A19" s="50"/>
      <c r="B19" s="94" t="s">
        <v>154</v>
      </c>
      <c r="C19" s="52"/>
      <c r="D19" s="52"/>
      <c r="E19" s="52"/>
      <c r="F19" s="52"/>
      <c r="G19" s="53"/>
    </row>
    <row r="20" spans="1:7" hidden="1" outlineLevel="1" x14ac:dyDescent="0.25">
      <c r="A20" s="50"/>
      <c r="B20" s="94" t="s">
        <v>155</v>
      </c>
      <c r="C20" s="52"/>
      <c r="D20" s="52"/>
      <c r="E20" s="52"/>
      <c r="F20" s="52"/>
      <c r="G20" s="53"/>
    </row>
    <row r="21" spans="1:7" hidden="1" outlineLevel="1" x14ac:dyDescent="0.25">
      <c r="A21" s="50"/>
      <c r="B21" s="94" t="s">
        <v>156</v>
      </c>
      <c r="C21" s="52"/>
      <c r="D21" s="52"/>
      <c r="E21" s="52"/>
      <c r="F21" s="52"/>
      <c r="G21" s="53"/>
    </row>
    <row r="22" spans="1:7" collapsed="1" x14ac:dyDescent="0.25">
      <c r="A22" s="58"/>
    </row>
    <row r="23" spans="1:7" x14ac:dyDescent="0.25">
      <c r="A23" s="60"/>
      <c r="B23" s="61"/>
      <c r="F23" s="61"/>
    </row>
    <row r="24" spans="1:7" x14ac:dyDescent="0.25">
      <c r="A24" s="62"/>
      <c r="B24" s="61"/>
      <c r="F24" s="61"/>
    </row>
    <row r="25" spans="1:7" x14ac:dyDescent="0.25">
      <c r="A25" s="62"/>
      <c r="B25" s="61"/>
      <c r="F25" s="61"/>
    </row>
    <row r="26" spans="1:7" x14ac:dyDescent="0.25">
      <c r="B26" s="93"/>
    </row>
  </sheetData>
  <mergeCells count="3"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zoomScale="90" zoomScaleNormal="100" zoomScaleSheetLayoutView="90" workbookViewId="0">
      <selection activeCell="I21" sqref="I21"/>
    </sheetView>
  </sheetViews>
  <sheetFormatPr defaultRowHeight="15.75" x14ac:dyDescent="0.25"/>
  <cols>
    <col min="1" max="1" width="9.140625" style="63" customWidth="1"/>
    <col min="2" max="2" width="66.85546875" style="40" customWidth="1"/>
    <col min="3" max="3" width="12.28515625" style="59" customWidth="1"/>
    <col min="4" max="4" width="14.42578125" style="59" customWidth="1"/>
    <col min="5" max="5" width="18.85546875" style="59" customWidth="1"/>
    <col min="6" max="6" width="24.7109375" style="59" customWidth="1"/>
    <col min="7" max="7" width="20.5703125" style="59" customWidth="1"/>
    <col min="8" max="8" width="2.85546875" style="40" customWidth="1"/>
    <col min="9" max="16384" width="9.140625" style="40"/>
  </cols>
  <sheetData>
    <row r="1" spans="1:7" ht="60" customHeight="1" x14ac:dyDescent="0.3">
      <c r="E1" s="76"/>
      <c r="F1" s="251" t="s">
        <v>228</v>
      </c>
      <c r="G1" s="251"/>
    </row>
    <row r="2" spans="1:7" ht="18" customHeight="1" x14ac:dyDescent="0.25">
      <c r="A2" s="248" t="s">
        <v>0</v>
      </c>
      <c r="B2" s="248"/>
      <c r="C2" s="248"/>
      <c r="D2" s="248"/>
      <c r="E2" s="248"/>
      <c r="F2" s="248"/>
      <c r="G2" s="248"/>
    </row>
    <row r="3" spans="1:7" ht="18" x14ac:dyDescent="0.25">
      <c r="A3" s="249" t="s">
        <v>244</v>
      </c>
      <c r="B3" s="249"/>
      <c r="C3" s="249"/>
      <c r="D3" s="249"/>
      <c r="E3" s="249"/>
      <c r="F3" s="249"/>
      <c r="G3" s="249"/>
    </row>
    <row r="4" spans="1:7" s="43" customFormat="1" ht="63" x14ac:dyDescent="0.25">
      <c r="A4" s="41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</row>
    <row r="5" spans="1:7" s="46" customFormat="1" ht="12.75" x14ac:dyDescent="0.25">
      <c r="A5" s="44" t="s">
        <v>8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</row>
    <row r="6" spans="1:7" ht="31.5" x14ac:dyDescent="0.25">
      <c r="A6" s="96" t="s">
        <v>170</v>
      </c>
      <c r="B6" s="95" t="s">
        <v>171</v>
      </c>
      <c r="C6" s="48"/>
      <c r="D6" s="48"/>
      <c r="E6" s="48">
        <v>0</v>
      </c>
      <c r="F6" s="49">
        <v>0</v>
      </c>
      <c r="G6" s="49">
        <v>0</v>
      </c>
    </row>
    <row r="7" spans="1:7" x14ac:dyDescent="0.25">
      <c r="A7" s="55" t="s">
        <v>172</v>
      </c>
      <c r="B7" s="51" t="s">
        <v>173</v>
      </c>
      <c r="C7" s="52"/>
      <c r="D7" s="52"/>
      <c r="E7" s="52">
        <v>0</v>
      </c>
      <c r="F7" s="53">
        <v>0</v>
      </c>
      <c r="G7" s="53">
        <v>0</v>
      </c>
    </row>
    <row r="8" spans="1:7" s="57" customFormat="1" x14ac:dyDescent="0.25">
      <c r="A8" s="75" t="s">
        <v>174</v>
      </c>
      <c r="B8" s="70" t="s">
        <v>175</v>
      </c>
      <c r="C8" s="34"/>
      <c r="D8" s="34"/>
      <c r="E8" s="34">
        <v>0</v>
      </c>
      <c r="F8" s="39">
        <v>0</v>
      </c>
      <c r="G8" s="39">
        <v>0</v>
      </c>
    </row>
    <row r="9" spans="1:7" x14ac:dyDescent="0.25">
      <c r="A9" s="97"/>
      <c r="B9" s="98"/>
      <c r="C9" s="99"/>
      <c r="D9" s="99"/>
      <c r="E9" s="99"/>
      <c r="F9" s="99"/>
      <c r="G9" s="99"/>
    </row>
    <row r="10" spans="1:7" x14ac:dyDescent="0.25">
      <c r="A10" s="60"/>
      <c r="B10" s="61"/>
      <c r="F10" s="61"/>
    </row>
    <row r="11" spans="1:7" x14ac:dyDescent="0.25">
      <c r="A11" s="62"/>
      <c r="B11" s="61"/>
      <c r="F11" s="61"/>
    </row>
    <row r="12" spans="1:7" x14ac:dyDescent="0.25">
      <c r="A12" s="62"/>
      <c r="B12" s="61"/>
      <c r="F12" s="61"/>
    </row>
    <row r="14" spans="1:7" x14ac:dyDescent="0.25">
      <c r="B14" s="93"/>
    </row>
    <row r="15" spans="1:7" x14ac:dyDescent="0.25">
      <c r="A15" s="100"/>
      <c r="B15" s="100"/>
      <c r="C15" s="62"/>
      <c r="D15" s="62"/>
      <c r="E15" s="62"/>
      <c r="F15" s="62"/>
      <c r="G15" s="62"/>
    </row>
  </sheetData>
  <mergeCells count="3"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zoomScale="90" zoomScaleNormal="100" zoomScaleSheetLayoutView="90" workbookViewId="0">
      <selection activeCell="F29" sqref="F29"/>
    </sheetView>
  </sheetViews>
  <sheetFormatPr defaultRowHeight="15.75" x14ac:dyDescent="0.25"/>
  <cols>
    <col min="1" max="1" width="9.140625" style="63" customWidth="1"/>
    <col min="2" max="2" width="66.85546875" style="40" customWidth="1"/>
    <col min="3" max="3" width="12.28515625" style="59" customWidth="1"/>
    <col min="4" max="4" width="14.42578125" style="59" customWidth="1"/>
    <col min="5" max="5" width="18.85546875" style="59" customWidth="1"/>
    <col min="6" max="6" width="24.7109375" style="59" customWidth="1"/>
    <col min="7" max="7" width="20.5703125" style="59" customWidth="1"/>
    <col min="8" max="8" width="2.5703125" style="40" customWidth="1"/>
    <col min="9" max="16384" width="9.140625" style="40"/>
  </cols>
  <sheetData>
    <row r="1" spans="1:7" ht="60" customHeight="1" x14ac:dyDescent="0.3">
      <c r="E1" s="76"/>
      <c r="F1" s="251" t="s">
        <v>228</v>
      </c>
      <c r="G1" s="251"/>
    </row>
    <row r="2" spans="1:7" ht="18" x14ac:dyDescent="0.25">
      <c r="A2" s="248" t="s">
        <v>0</v>
      </c>
      <c r="B2" s="248"/>
      <c r="C2" s="248"/>
      <c r="D2" s="248"/>
      <c r="E2" s="248"/>
      <c r="F2" s="248"/>
      <c r="G2" s="248"/>
    </row>
    <row r="3" spans="1:7" ht="18" x14ac:dyDescent="0.25">
      <c r="A3" s="249" t="s">
        <v>242</v>
      </c>
      <c r="B3" s="249"/>
      <c r="C3" s="249"/>
      <c r="D3" s="249"/>
      <c r="E3" s="249"/>
      <c r="F3" s="249"/>
      <c r="G3" s="249"/>
    </row>
    <row r="4" spans="1:7" s="43" customFormat="1" ht="63" x14ac:dyDescent="0.25">
      <c r="A4" s="41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</row>
    <row r="5" spans="1:7" s="46" customFormat="1" ht="12.75" x14ac:dyDescent="0.25">
      <c r="A5" s="44" t="s">
        <v>8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</row>
    <row r="6" spans="1:7" ht="31.5" x14ac:dyDescent="0.25">
      <c r="A6" s="96" t="s">
        <v>170</v>
      </c>
      <c r="B6" s="95" t="s">
        <v>171</v>
      </c>
      <c r="C6" s="122"/>
      <c r="D6" s="122"/>
      <c r="E6" s="122">
        <v>0</v>
      </c>
      <c r="F6" s="123">
        <v>0</v>
      </c>
      <c r="G6" s="123">
        <v>0</v>
      </c>
    </row>
    <row r="7" spans="1:7" x14ac:dyDescent="0.25">
      <c r="A7" s="55" t="s">
        <v>172</v>
      </c>
      <c r="B7" s="51" t="s">
        <v>173</v>
      </c>
      <c r="C7" s="124"/>
      <c r="D7" s="124"/>
      <c r="E7" s="124">
        <v>0</v>
      </c>
      <c r="F7" s="125">
        <v>0</v>
      </c>
      <c r="G7" s="125">
        <v>0</v>
      </c>
    </row>
    <row r="8" spans="1:7" s="57" customFormat="1" x14ac:dyDescent="0.25">
      <c r="A8" s="75" t="s">
        <v>174</v>
      </c>
      <c r="B8" s="70" t="s">
        <v>175</v>
      </c>
      <c r="C8" s="126"/>
      <c r="D8" s="126"/>
      <c r="E8" s="126">
        <v>0</v>
      </c>
      <c r="F8" s="127">
        <v>0</v>
      </c>
      <c r="G8" s="127">
        <v>0</v>
      </c>
    </row>
    <row r="9" spans="1:7" x14ac:dyDescent="0.25">
      <c r="A9" s="97"/>
      <c r="B9" s="98"/>
      <c r="C9" s="99"/>
      <c r="D9" s="99"/>
      <c r="E9" s="99"/>
      <c r="F9" s="99"/>
      <c r="G9" s="99"/>
    </row>
    <row r="10" spans="1:7" x14ac:dyDescent="0.25">
      <c r="A10" s="60"/>
      <c r="B10" s="61"/>
      <c r="F10" s="61"/>
    </row>
    <row r="11" spans="1:7" x14ac:dyDescent="0.25">
      <c r="A11" s="62"/>
      <c r="B11" s="61"/>
      <c r="F11" s="61"/>
    </row>
    <row r="12" spans="1:7" x14ac:dyDescent="0.25">
      <c r="A12" s="62"/>
      <c r="B12" s="61"/>
      <c r="F12" s="61"/>
    </row>
    <row r="14" spans="1:7" x14ac:dyDescent="0.25">
      <c r="B14" s="93"/>
    </row>
    <row r="15" spans="1:7" x14ac:dyDescent="0.25">
      <c r="A15" s="100"/>
      <c r="B15" s="100"/>
      <c r="C15" s="62"/>
      <c r="D15" s="62"/>
      <c r="E15" s="62"/>
      <c r="F15" s="62"/>
      <c r="G15" s="62"/>
    </row>
  </sheetData>
  <mergeCells count="3"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view="pageBreakPreview" topLeftCell="A7" zoomScale="80" zoomScaleNormal="100" zoomScaleSheetLayoutView="80" workbookViewId="0">
      <selection activeCell="O18" sqref="O18"/>
    </sheetView>
  </sheetViews>
  <sheetFormatPr defaultRowHeight="16.5" x14ac:dyDescent="0.3"/>
  <cols>
    <col min="1" max="1" width="4.28515625" style="7" customWidth="1"/>
    <col min="2" max="2" width="6.85546875" style="7" bestFit="1" customWidth="1"/>
    <col min="3" max="3" width="32" style="7" customWidth="1"/>
    <col min="4" max="4" width="21.140625" style="7" customWidth="1"/>
    <col min="5" max="5" width="19.28515625" style="7" customWidth="1"/>
    <col min="6" max="6" width="19.5703125" style="7" customWidth="1"/>
    <col min="7" max="7" width="21.42578125" style="7" customWidth="1"/>
    <col min="8" max="8" width="4.140625" style="7" customWidth="1"/>
    <col min="9" max="16384" width="9.140625" style="7"/>
  </cols>
  <sheetData>
    <row r="1" spans="2:7" ht="56.25" customHeight="1" x14ac:dyDescent="0.3">
      <c r="B1" s="11"/>
      <c r="C1" s="11"/>
      <c r="D1" s="11"/>
      <c r="E1" s="255" t="s">
        <v>176</v>
      </c>
      <c r="F1" s="255"/>
      <c r="G1" s="255"/>
    </row>
    <row r="2" spans="2:7" x14ac:dyDescent="0.3">
      <c r="B2" s="11"/>
      <c r="C2" s="11"/>
      <c r="D2" s="11"/>
      <c r="E2" s="11"/>
      <c r="F2" s="11"/>
      <c r="G2" s="11"/>
    </row>
    <row r="3" spans="2:7" ht="16.5" customHeight="1" x14ac:dyDescent="0.3">
      <c r="B3" s="253" t="s">
        <v>257</v>
      </c>
      <c r="C3" s="253"/>
      <c r="D3" s="253"/>
      <c r="E3" s="253"/>
      <c r="F3" s="253"/>
      <c r="G3" s="253"/>
    </row>
    <row r="4" spans="2:7" ht="20.25" customHeight="1" x14ac:dyDescent="0.3">
      <c r="B4" s="253"/>
      <c r="C4" s="253"/>
      <c r="D4" s="253"/>
      <c r="E4" s="253"/>
      <c r="F4" s="253"/>
      <c r="G4" s="253"/>
    </row>
    <row r="5" spans="2:7" x14ac:dyDescent="0.3">
      <c r="B5" s="11"/>
      <c r="C5" s="11"/>
      <c r="D5" s="11"/>
      <c r="E5" s="11"/>
      <c r="F5" s="11"/>
      <c r="G5" s="174" t="s">
        <v>241</v>
      </c>
    </row>
    <row r="6" spans="2:7" ht="28.5" customHeight="1" x14ac:dyDescent="0.3">
      <c r="B6" s="254" t="s">
        <v>258</v>
      </c>
      <c r="C6" s="254" t="s">
        <v>177</v>
      </c>
      <c r="D6" s="254" t="s">
        <v>259</v>
      </c>
      <c r="E6" s="254"/>
      <c r="F6" s="254"/>
      <c r="G6" s="254" t="s">
        <v>260</v>
      </c>
    </row>
    <row r="7" spans="2:7" ht="63" x14ac:dyDescent="0.3">
      <c r="B7" s="254"/>
      <c r="C7" s="254"/>
      <c r="D7" s="202" t="s">
        <v>261</v>
      </c>
      <c r="E7" s="202" t="s">
        <v>256</v>
      </c>
      <c r="F7" s="202" t="s">
        <v>262</v>
      </c>
      <c r="G7" s="254"/>
    </row>
    <row r="8" spans="2:7" ht="16.5" customHeight="1" x14ac:dyDescent="0.3">
      <c r="B8" s="203">
        <v>1</v>
      </c>
      <c r="C8" s="202">
        <v>2</v>
      </c>
      <c r="D8" s="202">
        <v>3</v>
      </c>
      <c r="E8" s="202">
        <v>4</v>
      </c>
      <c r="F8" s="202">
        <v>5</v>
      </c>
      <c r="G8" s="202">
        <v>6</v>
      </c>
    </row>
    <row r="9" spans="2:7" ht="47.25" customHeight="1" x14ac:dyDescent="0.3">
      <c r="B9" s="203" t="s">
        <v>178</v>
      </c>
      <c r="C9" s="204" t="s">
        <v>263</v>
      </c>
      <c r="D9" s="177">
        <v>1611474.1889362542</v>
      </c>
      <c r="E9" s="177">
        <v>1209</v>
      </c>
      <c r="F9" s="178">
        <v>14247.8</v>
      </c>
      <c r="G9" s="178">
        <v>1332.8984193021126</v>
      </c>
    </row>
    <row r="10" spans="2:7" ht="31.5" customHeight="1" x14ac:dyDescent="0.3">
      <c r="B10" s="203" t="s">
        <v>179</v>
      </c>
      <c r="C10" s="204" t="s">
        <v>264</v>
      </c>
      <c r="D10" s="177">
        <v>2590965.1910637454</v>
      </c>
      <c r="E10" s="177">
        <v>1209</v>
      </c>
      <c r="F10" s="178">
        <v>14247.8</v>
      </c>
      <c r="G10" s="178">
        <v>2143.064674163561</v>
      </c>
    </row>
    <row r="11" spans="2:7" x14ac:dyDescent="0.3">
      <c r="B11" s="11"/>
      <c r="C11" s="11"/>
      <c r="D11" s="175"/>
      <c r="E11" s="11"/>
      <c r="F11" s="11"/>
      <c r="G11" s="176"/>
    </row>
    <row r="12" spans="2:7" x14ac:dyDescent="0.3">
      <c r="B12" s="11"/>
      <c r="C12" s="11"/>
      <c r="D12" s="11"/>
      <c r="E12" s="11"/>
      <c r="F12" s="11"/>
      <c r="G12" s="11"/>
    </row>
    <row r="13" spans="2:7" ht="16.5" customHeight="1" x14ac:dyDescent="0.3">
      <c r="B13" s="252" t="s">
        <v>257</v>
      </c>
      <c r="C13" s="252"/>
      <c r="D13" s="252"/>
      <c r="E13" s="252"/>
      <c r="F13" s="252"/>
      <c r="G13" s="252"/>
    </row>
    <row r="14" spans="2:7" x14ac:dyDescent="0.3">
      <c r="B14" s="252"/>
      <c r="C14" s="252"/>
      <c r="D14" s="252"/>
      <c r="E14" s="252"/>
      <c r="F14" s="252"/>
      <c r="G14" s="252"/>
    </row>
    <row r="15" spans="2:7" x14ac:dyDescent="0.3">
      <c r="B15" s="11"/>
      <c r="C15" s="11"/>
      <c r="D15" s="11"/>
      <c r="E15" s="11"/>
      <c r="F15" s="11"/>
      <c r="G15" s="174" t="s">
        <v>241</v>
      </c>
    </row>
    <row r="16" spans="2:7" ht="16.5" customHeight="1" x14ac:dyDescent="0.3">
      <c r="B16" s="254" t="s">
        <v>258</v>
      </c>
      <c r="C16" s="254" t="s">
        <v>177</v>
      </c>
      <c r="D16" s="254" t="s">
        <v>259</v>
      </c>
      <c r="E16" s="254"/>
      <c r="F16" s="254"/>
      <c r="G16" s="254" t="s">
        <v>260</v>
      </c>
    </row>
    <row r="17" spans="2:7" ht="63" x14ac:dyDescent="0.3">
      <c r="B17" s="254"/>
      <c r="C17" s="254"/>
      <c r="D17" s="202" t="s">
        <v>261</v>
      </c>
      <c r="E17" s="202" t="s">
        <v>256</v>
      </c>
      <c r="F17" s="202" t="s">
        <v>262</v>
      </c>
      <c r="G17" s="254"/>
    </row>
    <row r="18" spans="2:7" x14ac:dyDescent="0.3">
      <c r="B18" s="203">
        <v>1</v>
      </c>
      <c r="C18" s="202">
        <v>2</v>
      </c>
      <c r="D18" s="202">
        <v>3</v>
      </c>
      <c r="E18" s="202">
        <v>4</v>
      </c>
      <c r="F18" s="202">
        <v>5</v>
      </c>
      <c r="G18" s="202">
        <v>6</v>
      </c>
    </row>
    <row r="19" spans="2:7" ht="47.25" x14ac:dyDescent="0.3">
      <c r="B19" s="203" t="s">
        <v>178</v>
      </c>
      <c r="C19" s="204" t="s">
        <v>263</v>
      </c>
      <c r="D19" s="177">
        <v>1846110.7538977698</v>
      </c>
      <c r="E19" s="177">
        <v>1083</v>
      </c>
      <c r="F19" s="178">
        <v>39170.800000000003</v>
      </c>
      <c r="G19" s="178">
        <v>1704.6267349009879</v>
      </c>
    </row>
    <row r="20" spans="2:7" ht="31.5" x14ac:dyDescent="0.3">
      <c r="B20" s="203" t="s">
        <v>179</v>
      </c>
      <c r="C20" s="204" t="s">
        <v>264</v>
      </c>
      <c r="D20" s="177">
        <v>2968219.2461022302</v>
      </c>
      <c r="E20" s="177">
        <v>1083</v>
      </c>
      <c r="F20" s="178">
        <v>39170.800000000003</v>
      </c>
      <c r="G20" s="178">
        <v>2740.7379927075071</v>
      </c>
    </row>
    <row r="21" spans="2:7" x14ac:dyDescent="0.3">
      <c r="B21" s="11"/>
      <c r="C21" s="11"/>
      <c r="D21" s="175"/>
      <c r="E21" s="11"/>
      <c r="F21" s="11"/>
      <c r="G21" s="176"/>
    </row>
    <row r="22" spans="2:7" x14ac:dyDescent="0.3">
      <c r="B22" s="11"/>
      <c r="C22" s="11"/>
      <c r="D22" s="11"/>
      <c r="E22" s="11"/>
      <c r="F22" s="11"/>
      <c r="G22" s="11"/>
    </row>
    <row r="23" spans="2:7" ht="16.5" customHeight="1" x14ac:dyDescent="0.3">
      <c r="B23" s="253" t="s">
        <v>257</v>
      </c>
      <c r="C23" s="253"/>
      <c r="D23" s="253"/>
      <c r="E23" s="253"/>
      <c r="F23" s="253"/>
      <c r="G23" s="253"/>
    </row>
    <row r="24" spans="2:7" x14ac:dyDescent="0.3">
      <c r="B24" s="253"/>
      <c r="C24" s="253"/>
      <c r="D24" s="253"/>
      <c r="E24" s="253"/>
      <c r="F24" s="253"/>
      <c r="G24" s="253"/>
    </row>
    <row r="25" spans="2:7" x14ac:dyDescent="0.3">
      <c r="B25" s="11"/>
      <c r="C25" s="11"/>
      <c r="D25" s="11"/>
      <c r="E25" s="11"/>
      <c r="F25" s="11"/>
      <c r="G25" s="174" t="s">
        <v>241</v>
      </c>
    </row>
    <row r="26" spans="2:7" ht="16.5" customHeight="1" x14ac:dyDescent="0.3">
      <c r="B26" s="254" t="s">
        <v>258</v>
      </c>
      <c r="C26" s="254" t="s">
        <v>177</v>
      </c>
      <c r="D26" s="254" t="s">
        <v>259</v>
      </c>
      <c r="E26" s="254"/>
      <c r="F26" s="254"/>
      <c r="G26" s="254" t="s">
        <v>260</v>
      </c>
    </row>
    <row r="27" spans="2:7" ht="63" x14ac:dyDescent="0.3">
      <c r="B27" s="254"/>
      <c r="C27" s="254"/>
      <c r="D27" s="202" t="s">
        <v>261</v>
      </c>
      <c r="E27" s="202" t="s">
        <v>256</v>
      </c>
      <c r="F27" s="202" t="s">
        <v>262</v>
      </c>
      <c r="G27" s="254"/>
    </row>
    <row r="28" spans="2:7" x14ac:dyDescent="0.3">
      <c r="B28" s="203">
        <v>1</v>
      </c>
      <c r="C28" s="202">
        <v>2</v>
      </c>
      <c r="D28" s="202">
        <v>3</v>
      </c>
      <c r="E28" s="202">
        <v>4</v>
      </c>
      <c r="F28" s="202">
        <v>5</v>
      </c>
      <c r="G28" s="202">
        <v>6</v>
      </c>
    </row>
    <row r="29" spans="2:7" ht="47.25" x14ac:dyDescent="0.3">
      <c r="B29" s="203" t="s">
        <v>178</v>
      </c>
      <c r="C29" s="204" t="s">
        <v>263</v>
      </c>
      <c r="D29" s="177">
        <v>2073821.764357608</v>
      </c>
      <c r="E29" s="177">
        <v>1048</v>
      </c>
      <c r="F29" s="178">
        <v>17002.2</v>
      </c>
      <c r="G29" s="178">
        <v>1978.8375614099314</v>
      </c>
    </row>
    <row r="30" spans="2:7" ht="31.5" x14ac:dyDescent="0.3">
      <c r="B30" s="203" t="s">
        <v>179</v>
      </c>
      <c r="C30" s="204" t="s">
        <v>264</v>
      </c>
      <c r="D30" s="177">
        <v>3334338.2356423917</v>
      </c>
      <c r="E30" s="177">
        <v>1048</v>
      </c>
      <c r="F30" s="178">
        <v>17002.2</v>
      </c>
      <c r="G30" s="178">
        <v>3181.6204538572442</v>
      </c>
    </row>
    <row r="31" spans="2:7" x14ac:dyDescent="0.3">
      <c r="D31" s="9"/>
      <c r="G31" s="8"/>
    </row>
  </sheetData>
  <mergeCells count="16">
    <mergeCell ref="E1:G1"/>
    <mergeCell ref="B3:G4"/>
    <mergeCell ref="B6:B7"/>
    <mergeCell ref="C6:C7"/>
    <mergeCell ref="D6:F6"/>
    <mergeCell ref="G6:G7"/>
    <mergeCell ref="B13:G14"/>
    <mergeCell ref="B23:G24"/>
    <mergeCell ref="B26:B27"/>
    <mergeCell ref="C26:C27"/>
    <mergeCell ref="D26:F26"/>
    <mergeCell ref="G26:G27"/>
    <mergeCell ref="B16:B17"/>
    <mergeCell ref="C16:C17"/>
    <mergeCell ref="D16:F16"/>
    <mergeCell ref="G16:G1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Normal="100" zoomScaleSheetLayoutView="100" workbookViewId="0">
      <selection activeCell="E14" sqref="E14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63.42578125" style="1" customWidth="1"/>
    <col min="5" max="5" width="37.5703125" style="1" customWidth="1"/>
    <col min="6" max="6" width="2.7109375" style="1" customWidth="1"/>
    <col min="7" max="16384" width="9.140625" style="1"/>
  </cols>
  <sheetData>
    <row r="2" spans="2:5" ht="112.5" customHeight="1" x14ac:dyDescent="0.3">
      <c r="B2" s="256" t="s">
        <v>255</v>
      </c>
      <c r="C2" s="256"/>
      <c r="D2" s="256"/>
      <c r="E2" s="256"/>
    </row>
    <row r="3" spans="2:5" ht="18.75" x14ac:dyDescent="0.3">
      <c r="B3" s="179"/>
      <c r="C3" s="179"/>
      <c r="D3" s="179"/>
      <c r="E3" s="179"/>
    </row>
    <row r="4" spans="2:5" x14ac:dyDescent="0.3">
      <c r="B4" s="199" t="s">
        <v>180</v>
      </c>
      <c r="C4" s="199" t="s">
        <v>181</v>
      </c>
      <c r="D4" s="199" t="s">
        <v>182</v>
      </c>
      <c r="E4" s="199" t="s">
        <v>240</v>
      </c>
    </row>
    <row r="5" spans="2:5" ht="84.75" customHeight="1" x14ac:dyDescent="0.3">
      <c r="B5" s="200" t="s">
        <v>178</v>
      </c>
      <c r="C5" s="201" t="s">
        <v>391</v>
      </c>
      <c r="D5" s="201" t="s">
        <v>392</v>
      </c>
      <c r="E5" s="201" t="s">
        <v>393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K11" sqref="K11"/>
    </sheetView>
  </sheetViews>
  <sheetFormatPr defaultRowHeight="14.25" x14ac:dyDescent="0.2"/>
  <cols>
    <col min="1" max="1" width="3.28515625" style="181" customWidth="1"/>
    <col min="2" max="2" width="6.140625" style="180" customWidth="1"/>
    <col min="3" max="3" width="47.42578125" style="181" customWidth="1"/>
    <col min="4" max="4" width="20.140625" style="181" customWidth="1"/>
    <col min="5" max="5" width="18.5703125" style="181" customWidth="1"/>
    <col min="6" max="6" width="3.7109375" style="181" customWidth="1"/>
    <col min="7" max="16384" width="9.140625" style="181"/>
  </cols>
  <sheetData>
    <row r="1" spans="2:5" x14ac:dyDescent="0.2">
      <c r="D1" s="258" t="s">
        <v>193</v>
      </c>
      <c r="E1" s="258"/>
    </row>
    <row r="2" spans="2:5" ht="48.75" customHeight="1" x14ac:dyDescent="0.2">
      <c r="D2" s="259" t="s">
        <v>206</v>
      </c>
      <c r="E2" s="259"/>
    </row>
    <row r="3" spans="2:5" x14ac:dyDescent="0.2">
      <c r="D3" s="182"/>
      <c r="E3" s="182"/>
    </row>
    <row r="4" spans="2:5" x14ac:dyDescent="0.2">
      <c r="C4" s="257" t="s">
        <v>183</v>
      </c>
      <c r="D4" s="257"/>
      <c r="E4" s="257"/>
    </row>
    <row r="5" spans="2:5" x14ac:dyDescent="0.2">
      <c r="C5" s="257" t="s">
        <v>184</v>
      </c>
      <c r="D5" s="257"/>
      <c r="E5" s="257"/>
    </row>
    <row r="6" spans="2:5" x14ac:dyDescent="0.2">
      <c r="C6" s="257" t="s">
        <v>185</v>
      </c>
      <c r="D6" s="257"/>
      <c r="E6" s="257"/>
    </row>
    <row r="7" spans="2:5" x14ac:dyDescent="0.2">
      <c r="C7" s="257" t="s">
        <v>186</v>
      </c>
      <c r="D7" s="257"/>
      <c r="E7" s="257"/>
    </row>
    <row r="9" spans="2:5" ht="85.5" x14ac:dyDescent="0.2">
      <c r="B9" s="194"/>
      <c r="C9" s="195"/>
      <c r="D9" s="196" t="s">
        <v>187</v>
      </c>
      <c r="E9" s="196" t="s">
        <v>188</v>
      </c>
    </row>
    <row r="10" spans="2:5" ht="28.5" x14ac:dyDescent="0.2">
      <c r="B10" s="194" t="s">
        <v>178</v>
      </c>
      <c r="C10" s="197" t="s">
        <v>189</v>
      </c>
      <c r="D10" s="194">
        <v>0</v>
      </c>
      <c r="E10" s="194">
        <v>0</v>
      </c>
    </row>
    <row r="11" spans="2:5" ht="57" x14ac:dyDescent="0.2">
      <c r="B11" s="194" t="s">
        <v>179</v>
      </c>
      <c r="C11" s="197" t="s">
        <v>191</v>
      </c>
      <c r="D11" s="198">
        <f>('28а) ТП до 35 не город'!G15+'28а) ТП до 35 не город'!G17+'28а) ТП до 35 не город'!G18+'28а) ТП до 35 не город'!G19+'28а) ТП до 35 не город'!G20+'28а) ТП до 35 не город'!G21+'28а) ТП до 35 не город'!G22+'28а) ТП до 35 не город'!G27+'28а) ТП до 35 не город'!G28+'28а) ТП до 35 не город'!G29+'28а) ТП до 35 не город'!G30+'28а) ТП до 35 не город'!G31+'28а) ТП до 35 не город'!G35+'28а) ТП до 35 не город'!G36+'28а) ТП до 35 не город'!G37)/3</f>
        <v>1266.8835766666666</v>
      </c>
      <c r="E11" s="198">
        <f>('28а) ТП до 35 не город'!F15+'28а) ТП до 35 не город'!F17+'28а) ТП до 35 не город'!F18+'28а) ТП до 35 не город'!F19+'28а) ТП до 35 не город'!F20+'28а) ТП до 35 не город'!F21+'28а) ТП до 35 не город'!F22+'28а) ТП до 35 не город'!F27+'28а) ТП до 35 не город'!F28+'28а) ТП до 35 не город'!F29+'28а) ТП до 35 не город'!F30+'28а) ТП до 35 не город'!F31+'28а) ТП до 35 не город'!F35+'28а) ТП до 35 не город'!F36+'28а) ТП до 35 не город'!F37)/3</f>
        <v>142</v>
      </c>
    </row>
    <row r="12" spans="2:5" ht="28.5" x14ac:dyDescent="0.2">
      <c r="B12" s="194" t="s">
        <v>190</v>
      </c>
      <c r="C12" s="197" t="s">
        <v>192</v>
      </c>
      <c r="D12" s="198">
        <v>0</v>
      </c>
      <c r="E12" s="198">
        <v>0</v>
      </c>
    </row>
  </sheetData>
  <mergeCells count="6">
    <mergeCell ref="C4:E4"/>
    <mergeCell ref="C5:E5"/>
    <mergeCell ref="C6:E6"/>
    <mergeCell ref="C7:E7"/>
    <mergeCell ref="D1:E1"/>
    <mergeCell ref="D2:E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L12" sqref="L12"/>
    </sheetView>
  </sheetViews>
  <sheetFormatPr defaultRowHeight="16.5" x14ac:dyDescent="0.3"/>
  <cols>
    <col min="1" max="1" width="5.7109375" style="1" customWidth="1"/>
    <col min="2" max="2" width="6.140625" style="3" customWidth="1"/>
    <col min="3" max="3" width="50.7109375" style="1" customWidth="1"/>
    <col min="4" max="4" width="20.140625" style="1" customWidth="1"/>
    <col min="5" max="5" width="18.5703125" style="1" customWidth="1"/>
    <col min="6" max="6" width="20.85546875" style="1" customWidth="1"/>
    <col min="7" max="7" width="4.5703125" style="1" customWidth="1"/>
    <col min="8" max="16384" width="9.140625" style="1"/>
  </cols>
  <sheetData>
    <row r="1" spans="2:6" x14ac:dyDescent="0.3">
      <c r="E1" s="261" t="s">
        <v>194</v>
      </c>
      <c r="F1" s="261"/>
    </row>
    <row r="2" spans="2:6" ht="46.5" customHeight="1" x14ac:dyDescent="0.3">
      <c r="E2" s="251" t="s">
        <v>206</v>
      </c>
      <c r="F2" s="251"/>
    </row>
    <row r="3" spans="2:6" x14ac:dyDescent="0.3">
      <c r="E3" s="120"/>
      <c r="F3" s="120"/>
    </row>
    <row r="4" spans="2:6" x14ac:dyDescent="0.3">
      <c r="C4" s="260" t="s">
        <v>183</v>
      </c>
      <c r="D4" s="260"/>
      <c r="E4" s="260"/>
      <c r="F4" s="260"/>
    </row>
    <row r="5" spans="2:6" x14ac:dyDescent="0.3">
      <c r="C5" s="260" t="s">
        <v>195</v>
      </c>
      <c r="D5" s="260"/>
      <c r="E5" s="260"/>
      <c r="F5" s="260"/>
    </row>
    <row r="6" spans="2:6" x14ac:dyDescent="0.3">
      <c r="C6" s="260" t="s">
        <v>196</v>
      </c>
      <c r="D6" s="260"/>
      <c r="E6" s="260"/>
      <c r="F6" s="260"/>
    </row>
    <row r="7" spans="2:6" x14ac:dyDescent="0.3">
      <c r="C7" s="260" t="s">
        <v>197</v>
      </c>
      <c r="D7" s="260"/>
      <c r="E7" s="260"/>
      <c r="F7" s="260"/>
    </row>
    <row r="9" spans="2:6" ht="167.25" customHeight="1" x14ac:dyDescent="0.3">
      <c r="B9" s="184"/>
      <c r="C9" s="186"/>
      <c r="D9" s="185" t="s">
        <v>204</v>
      </c>
      <c r="E9" s="185" t="s">
        <v>205</v>
      </c>
      <c r="F9" s="185" t="s">
        <v>198</v>
      </c>
    </row>
    <row r="10" spans="2:6" x14ac:dyDescent="0.3">
      <c r="B10" s="184" t="s">
        <v>178</v>
      </c>
      <c r="C10" s="188" t="s">
        <v>199</v>
      </c>
      <c r="D10" s="189"/>
      <c r="E10" s="189"/>
      <c r="F10" s="189"/>
    </row>
    <row r="11" spans="2:6" x14ac:dyDescent="0.3">
      <c r="B11" s="184"/>
      <c r="C11" s="188" t="s">
        <v>200</v>
      </c>
      <c r="D11" s="190"/>
      <c r="E11" s="190"/>
      <c r="F11" s="190"/>
    </row>
    <row r="12" spans="2:6" x14ac:dyDescent="0.3">
      <c r="B12" s="184"/>
      <c r="C12" s="188" t="s">
        <v>201</v>
      </c>
      <c r="D12" s="190">
        <f>'28а) КЛ не город'!G40</f>
        <v>337.53886</v>
      </c>
      <c r="E12" s="191">
        <f>'28а) КЛ не город'!E40</f>
        <v>0.2</v>
      </c>
      <c r="F12" s="190">
        <f>'28а) КЛ не город'!F40</f>
        <v>494</v>
      </c>
    </row>
    <row r="13" spans="2:6" x14ac:dyDescent="0.3">
      <c r="B13" s="184"/>
      <c r="C13" s="186" t="s">
        <v>202</v>
      </c>
      <c r="D13" s="190"/>
      <c r="E13" s="191"/>
      <c r="F13" s="190"/>
    </row>
    <row r="14" spans="2:6" x14ac:dyDescent="0.3">
      <c r="B14" s="184" t="s">
        <v>179</v>
      </c>
      <c r="C14" s="186" t="s">
        <v>203</v>
      </c>
      <c r="D14" s="190"/>
      <c r="E14" s="191"/>
      <c r="F14" s="190"/>
    </row>
    <row r="15" spans="2:6" x14ac:dyDescent="0.3">
      <c r="B15" s="184"/>
      <c r="C15" s="188" t="s">
        <v>200</v>
      </c>
      <c r="D15" s="192">
        <f>('28а) ВЛ не город'!G252+'28а) ВЛ не город'!G254+'28а) ВЛ не город'!G256)/3</f>
        <v>1503.4223966666666</v>
      </c>
      <c r="E15" s="193">
        <f>('28а) ВЛ не город'!E252+'28а) ВЛ не город'!E254+'28а) ВЛ не город'!E256)/3</f>
        <v>3.395</v>
      </c>
      <c r="F15" s="192">
        <f>('28а) ВЛ не город'!F252+'28а) ВЛ не город'!F254+'28а) ВЛ не город'!F256)/3</f>
        <v>222</v>
      </c>
    </row>
    <row r="16" spans="2:6" x14ac:dyDescent="0.3">
      <c r="B16" s="184"/>
      <c r="C16" s="188" t="s">
        <v>201</v>
      </c>
      <c r="D16" s="192">
        <f>('28а) ВЛ не город'!G253+'28а) ВЛ не город'!G255+'28а) ВЛ не город'!G257)/3</f>
        <v>1158.7109700000001</v>
      </c>
      <c r="E16" s="193">
        <f>('28а) ВЛ не город'!E253+'28а) ВЛ не город'!E255+'28а) ВЛ не город'!E257)/3</f>
        <v>1.2366666666666666</v>
      </c>
      <c r="F16" s="192">
        <f>('28а) ВЛ не город'!F253+'28а) ВЛ не город'!F255+'28а) ВЛ не город'!F257)/3</f>
        <v>557.33333333333337</v>
      </c>
    </row>
    <row r="17" spans="2:6" x14ac:dyDescent="0.3">
      <c r="B17" s="184"/>
      <c r="C17" s="186" t="s">
        <v>202</v>
      </c>
      <c r="D17" s="192"/>
      <c r="E17" s="192"/>
      <c r="F17" s="192"/>
    </row>
  </sheetData>
  <mergeCells count="6">
    <mergeCell ref="C6:F6"/>
    <mergeCell ref="C7:F7"/>
    <mergeCell ref="E2:F2"/>
    <mergeCell ref="E1:F1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view="pageBreakPreview" zoomScale="90" zoomScaleNormal="100" zoomScaleSheetLayoutView="90" workbookViewId="0">
      <selection activeCell="S14" sqref="S14"/>
    </sheetView>
  </sheetViews>
  <sheetFormatPr defaultRowHeight="16.5" x14ac:dyDescent="0.3"/>
  <cols>
    <col min="1" max="1" width="4.5703125" style="1" customWidth="1"/>
    <col min="2" max="2" width="5.7109375" style="5" customWidth="1"/>
    <col min="3" max="3" width="39.140625" style="1" bestFit="1" customWidth="1"/>
    <col min="4" max="8" width="9.140625" style="1"/>
    <col min="9" max="9" width="11.42578125" style="1" customWidth="1"/>
    <col min="10" max="12" width="9.140625" style="1"/>
    <col min="13" max="13" width="3.42578125" style="1" customWidth="1"/>
    <col min="14" max="16384" width="9.140625" style="1"/>
  </cols>
  <sheetData>
    <row r="1" spans="2:12" x14ac:dyDescent="0.3">
      <c r="J1" s="261" t="s">
        <v>224</v>
      </c>
      <c r="K1" s="261"/>
      <c r="L1" s="261"/>
    </row>
    <row r="2" spans="2:12" ht="72.75" customHeight="1" x14ac:dyDescent="0.3">
      <c r="J2" s="251" t="s">
        <v>206</v>
      </c>
      <c r="K2" s="251"/>
      <c r="L2" s="251"/>
    </row>
    <row r="3" spans="2:12" x14ac:dyDescent="0.3">
      <c r="J3" s="120"/>
      <c r="K3" s="120"/>
      <c r="L3" s="120"/>
    </row>
    <row r="4" spans="2:12" x14ac:dyDescent="0.3">
      <c r="C4" s="260" t="s">
        <v>183</v>
      </c>
      <c r="D4" s="260"/>
      <c r="E4" s="260"/>
      <c r="F4" s="260"/>
      <c r="G4" s="260"/>
      <c r="H4" s="260"/>
      <c r="I4" s="260"/>
      <c r="J4" s="260"/>
      <c r="K4" s="260"/>
      <c r="L4" s="260"/>
    </row>
    <row r="5" spans="2:12" x14ac:dyDescent="0.3">
      <c r="C5" s="260" t="s">
        <v>222</v>
      </c>
      <c r="D5" s="260"/>
      <c r="E5" s="260"/>
      <c r="F5" s="260"/>
      <c r="G5" s="260"/>
      <c r="H5" s="260"/>
      <c r="I5" s="260"/>
      <c r="J5" s="260"/>
      <c r="K5" s="260"/>
      <c r="L5" s="260"/>
    </row>
    <row r="6" spans="2:12" x14ac:dyDescent="0.3">
      <c r="C6" s="260" t="s">
        <v>223</v>
      </c>
      <c r="D6" s="260"/>
      <c r="E6" s="260"/>
      <c r="F6" s="260"/>
      <c r="G6" s="260"/>
      <c r="H6" s="260"/>
      <c r="I6" s="260"/>
      <c r="J6" s="260"/>
      <c r="K6" s="260"/>
      <c r="L6" s="260"/>
    </row>
    <row r="8" spans="2:12" s="4" customFormat="1" ht="32.25" customHeight="1" x14ac:dyDescent="0.25">
      <c r="B8" s="263" t="s">
        <v>207</v>
      </c>
      <c r="C8" s="263"/>
      <c r="D8" s="262" t="s">
        <v>389</v>
      </c>
      <c r="E8" s="262"/>
      <c r="F8" s="262"/>
      <c r="G8" s="262" t="s">
        <v>388</v>
      </c>
      <c r="H8" s="262"/>
      <c r="I8" s="262"/>
      <c r="J8" s="262" t="s">
        <v>387</v>
      </c>
      <c r="K8" s="262"/>
      <c r="L8" s="262"/>
    </row>
    <row r="9" spans="2:12" ht="33" x14ac:dyDescent="0.3">
      <c r="B9" s="263"/>
      <c r="C9" s="263"/>
      <c r="D9" s="184" t="s">
        <v>200</v>
      </c>
      <c r="E9" s="184" t="s">
        <v>201</v>
      </c>
      <c r="F9" s="185" t="s">
        <v>390</v>
      </c>
      <c r="G9" s="184" t="s">
        <v>200</v>
      </c>
      <c r="H9" s="184" t="s">
        <v>201</v>
      </c>
      <c r="I9" s="185" t="s">
        <v>390</v>
      </c>
      <c r="J9" s="184" t="s">
        <v>200</v>
      </c>
      <c r="K9" s="184" t="s">
        <v>201</v>
      </c>
      <c r="L9" s="185" t="s">
        <v>390</v>
      </c>
    </row>
    <row r="10" spans="2:12" x14ac:dyDescent="0.3">
      <c r="B10" s="263" t="s">
        <v>178</v>
      </c>
      <c r="C10" s="186" t="s">
        <v>208</v>
      </c>
      <c r="D10" s="183">
        <f>[30]info_TP_2019!D10</f>
        <v>657</v>
      </c>
      <c r="E10" s="183">
        <f>[30]info_TP_2019!E10</f>
        <v>15</v>
      </c>
      <c r="F10" s="183"/>
      <c r="G10" s="183">
        <f>[30]info_TP_2019!G10</f>
        <v>4099.5</v>
      </c>
      <c r="H10" s="183">
        <f>[30]info_TP_2019!H10</f>
        <v>172</v>
      </c>
      <c r="I10" s="183"/>
      <c r="J10" s="183">
        <f>[30]info_TP_2019!J10</f>
        <v>301.10000000000002</v>
      </c>
      <c r="K10" s="183">
        <f>[30]info_TP_2019!K10</f>
        <v>6.9</v>
      </c>
      <c r="L10" s="183"/>
    </row>
    <row r="11" spans="2:12" x14ac:dyDescent="0.3">
      <c r="B11" s="263"/>
      <c r="C11" s="186" t="s">
        <v>219</v>
      </c>
      <c r="D11" s="183">
        <f>[30]info_TP_2019!D11</f>
        <v>657</v>
      </c>
      <c r="E11" s="183">
        <f>[30]info_TP_2019!E11</f>
        <v>15</v>
      </c>
      <c r="F11" s="183"/>
      <c r="G11" s="183">
        <f>[30]info_TP_2019!G11</f>
        <v>4099.5</v>
      </c>
      <c r="H11" s="183">
        <f>[30]info_TP_2019!H11</f>
        <v>172</v>
      </c>
      <c r="I11" s="183"/>
      <c r="J11" s="183">
        <f>[30]info_TP_2019!J11</f>
        <v>301.10000000000002</v>
      </c>
      <c r="K11" s="183">
        <f>[30]info_TP_2019!K11</f>
        <v>6.9</v>
      </c>
      <c r="L11" s="183"/>
    </row>
    <row r="12" spans="2:12" x14ac:dyDescent="0.3">
      <c r="B12" s="263" t="s">
        <v>179</v>
      </c>
      <c r="C12" s="186" t="s">
        <v>209</v>
      </c>
      <c r="D12" s="183">
        <f>[30]info_TP_2019!D12</f>
        <v>32</v>
      </c>
      <c r="E12" s="183">
        <f>[30]info_TP_2019!E12</f>
        <v>47</v>
      </c>
      <c r="F12" s="183">
        <f>[30]info_TP_2019!F12</f>
        <v>1</v>
      </c>
      <c r="G12" s="183">
        <f>[30]info_TP_2019!G12</f>
        <v>1631</v>
      </c>
      <c r="H12" s="183">
        <f>[30]info_TP_2019!H12</f>
        <v>2992</v>
      </c>
      <c r="I12" s="183">
        <f>[30]info_TP_2019!I12</f>
        <v>80</v>
      </c>
      <c r="J12" s="183">
        <f>[30]info_TP_2019!J12</f>
        <v>120.3</v>
      </c>
      <c r="K12" s="183">
        <f>[30]info_TP_2019!K12</f>
        <v>176.9</v>
      </c>
      <c r="L12" s="183">
        <f>[30]info_TP_2019!L12</f>
        <v>3.63</v>
      </c>
    </row>
    <row r="13" spans="2:12" x14ac:dyDescent="0.3">
      <c r="B13" s="263"/>
      <c r="C13" s="186" t="s">
        <v>220</v>
      </c>
      <c r="D13" s="183"/>
      <c r="E13" s="183"/>
      <c r="F13" s="183"/>
      <c r="G13" s="183"/>
      <c r="H13" s="183"/>
      <c r="I13" s="183"/>
      <c r="J13" s="183"/>
      <c r="K13" s="183"/>
      <c r="L13" s="183"/>
    </row>
    <row r="14" spans="2:12" x14ac:dyDescent="0.3">
      <c r="B14" s="263" t="s">
        <v>190</v>
      </c>
      <c r="C14" s="186" t="s">
        <v>210</v>
      </c>
      <c r="D14" s="183"/>
      <c r="E14" s="183">
        <f>[30]info_TP_2019!E14</f>
        <v>9</v>
      </c>
      <c r="F14" s="183">
        <f>[30]info_TP_2019!F14</f>
        <v>2</v>
      </c>
      <c r="G14" s="183"/>
      <c r="H14" s="183">
        <f>[30]info_TP_2019!H14</f>
        <v>2841</v>
      </c>
      <c r="I14" s="183">
        <f>[30]info_TP_2019!I14</f>
        <v>950</v>
      </c>
      <c r="J14" s="183"/>
      <c r="K14" s="183">
        <f>[30]info_TP_2019!K14</f>
        <v>1464</v>
      </c>
      <c r="L14" s="183">
        <f>[30]info_TP_2019!L14</f>
        <v>2850</v>
      </c>
    </row>
    <row r="15" spans="2:12" x14ac:dyDescent="0.3">
      <c r="B15" s="263"/>
      <c r="C15" s="186" t="s">
        <v>221</v>
      </c>
      <c r="D15" s="183"/>
      <c r="E15" s="183"/>
      <c r="F15" s="183"/>
      <c r="G15" s="183"/>
      <c r="H15" s="183"/>
      <c r="I15" s="183"/>
      <c r="J15" s="183"/>
      <c r="K15" s="183"/>
      <c r="L15" s="183"/>
    </row>
    <row r="16" spans="2:12" x14ac:dyDescent="0.3">
      <c r="B16" s="263" t="s">
        <v>212</v>
      </c>
      <c r="C16" s="186" t="s">
        <v>211</v>
      </c>
      <c r="D16" s="183"/>
      <c r="E16" s="183">
        <f>[30]info_TP_2019!E16</f>
        <v>1</v>
      </c>
      <c r="F16" s="183"/>
      <c r="G16" s="183"/>
      <c r="H16" s="183">
        <f>[30]info_TP_2019!H16</f>
        <v>2500</v>
      </c>
      <c r="I16" s="183"/>
      <c r="J16" s="183"/>
      <c r="K16" s="183">
        <f>[30]info_TP_2019!K16</f>
        <v>3853</v>
      </c>
      <c r="L16" s="183"/>
    </row>
    <row r="17" spans="2:12" x14ac:dyDescent="0.3">
      <c r="B17" s="263"/>
      <c r="C17" s="186" t="s">
        <v>221</v>
      </c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 x14ac:dyDescent="0.3">
      <c r="B18" s="263" t="s">
        <v>213</v>
      </c>
      <c r="C18" s="186" t="s">
        <v>214</v>
      </c>
      <c r="D18" s="183"/>
      <c r="E18" s="183">
        <f>[30]info_TP_2019!E18</f>
        <v>1</v>
      </c>
      <c r="F18" s="183">
        <f>[30]info_TP_2019!F18</f>
        <v>1</v>
      </c>
      <c r="G18" s="183"/>
      <c r="H18" s="183">
        <f>[30]info_TP_2019!H18</f>
        <v>38900</v>
      </c>
      <c r="I18" s="183">
        <f>[30]info_TP_2019!I18</f>
        <v>29050</v>
      </c>
      <c r="J18" s="183"/>
      <c r="K18" s="183">
        <f>[30]info_TP_2019!K18</f>
        <v>5.07</v>
      </c>
      <c r="L18" s="183">
        <f>[30]info_TP_2019!L18</f>
        <v>3945</v>
      </c>
    </row>
    <row r="19" spans="2:12" x14ac:dyDescent="0.3">
      <c r="B19" s="263"/>
      <c r="C19" s="186" t="s">
        <v>221</v>
      </c>
      <c r="D19" s="183"/>
      <c r="E19" s="183"/>
      <c r="F19" s="183"/>
      <c r="G19" s="183"/>
      <c r="H19" s="183"/>
      <c r="I19" s="183"/>
      <c r="J19" s="183"/>
      <c r="K19" s="183"/>
      <c r="L19" s="183"/>
    </row>
    <row r="20" spans="2:12" x14ac:dyDescent="0.3">
      <c r="B20" s="187" t="s">
        <v>215</v>
      </c>
      <c r="C20" s="186" t="s">
        <v>216</v>
      </c>
      <c r="D20" s="183"/>
      <c r="E20" s="183">
        <f>[30]info_TP_2019!E20</f>
        <v>1</v>
      </c>
      <c r="F20" s="183"/>
      <c r="G20" s="183"/>
      <c r="H20" s="183">
        <f>[30]info_TP_2019!H20</f>
        <v>2000</v>
      </c>
      <c r="I20" s="183"/>
      <c r="J20" s="183"/>
      <c r="K20" s="183">
        <f>[30]info_TP_2019!K20</f>
        <v>6582</v>
      </c>
      <c r="L20" s="183"/>
    </row>
    <row r="22" spans="2:12" x14ac:dyDescent="0.3">
      <c r="B22" s="2" t="s">
        <v>217</v>
      </c>
    </row>
    <row r="24" spans="2:12" ht="91.5" customHeight="1" x14ac:dyDescent="0.3">
      <c r="B24" s="250" t="s">
        <v>218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</row>
  </sheetData>
  <mergeCells count="15">
    <mergeCell ref="J8:L8"/>
    <mergeCell ref="G8:I8"/>
    <mergeCell ref="D8:F8"/>
    <mergeCell ref="B8:C9"/>
    <mergeCell ref="B24:L24"/>
    <mergeCell ref="B10:B11"/>
    <mergeCell ref="B12:B13"/>
    <mergeCell ref="B14:B15"/>
    <mergeCell ref="B16:B17"/>
    <mergeCell ref="B18:B19"/>
    <mergeCell ref="J2:L2"/>
    <mergeCell ref="J1:L1"/>
    <mergeCell ref="C4:L4"/>
    <mergeCell ref="C5:L5"/>
    <mergeCell ref="C6:L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="90" zoomScaleNormal="100" zoomScaleSheetLayoutView="90" workbookViewId="0">
      <selection activeCell="P18" sqref="P18"/>
    </sheetView>
  </sheetViews>
  <sheetFormatPr defaultRowHeight="16.5" x14ac:dyDescent="0.3"/>
  <cols>
    <col min="1" max="1" width="5" style="1" customWidth="1"/>
    <col min="2" max="2" width="5.7109375" style="5" customWidth="1"/>
    <col min="3" max="3" width="39.140625" style="1" bestFit="1" customWidth="1"/>
    <col min="4" max="8" width="9.140625" style="1"/>
    <col min="9" max="9" width="11.42578125" style="1" customWidth="1"/>
    <col min="10" max="10" width="2.140625" style="1" customWidth="1"/>
    <col min="11" max="16384" width="9.140625" style="1"/>
  </cols>
  <sheetData>
    <row r="1" spans="2:9" x14ac:dyDescent="0.3">
      <c r="G1" s="261" t="s">
        <v>225</v>
      </c>
      <c r="H1" s="261"/>
      <c r="I1" s="261"/>
    </row>
    <row r="2" spans="2:9" ht="68.25" customHeight="1" x14ac:dyDescent="0.3">
      <c r="G2" s="251" t="s">
        <v>206</v>
      </c>
      <c r="H2" s="251"/>
      <c r="I2" s="251"/>
    </row>
    <row r="4" spans="2:9" x14ac:dyDescent="0.3">
      <c r="C4" s="260" t="s">
        <v>183</v>
      </c>
      <c r="D4" s="260"/>
      <c r="E4" s="260"/>
      <c r="F4" s="260"/>
      <c r="G4" s="260"/>
      <c r="H4" s="260"/>
      <c r="I4" s="260"/>
    </row>
    <row r="5" spans="2:9" x14ac:dyDescent="0.3">
      <c r="C5" s="237" t="s">
        <v>226</v>
      </c>
      <c r="D5" s="260"/>
      <c r="E5" s="260"/>
      <c r="F5" s="260"/>
      <c r="G5" s="260"/>
      <c r="H5" s="260"/>
      <c r="I5" s="260"/>
    </row>
    <row r="6" spans="2:9" x14ac:dyDescent="0.3">
      <c r="C6" s="260" t="s">
        <v>227</v>
      </c>
      <c r="D6" s="260"/>
      <c r="E6" s="260"/>
      <c r="F6" s="260"/>
      <c r="G6" s="260"/>
      <c r="H6" s="260"/>
      <c r="I6" s="260"/>
    </row>
    <row r="8" spans="2:9" s="4" customFormat="1" ht="32.25" customHeight="1" x14ac:dyDescent="0.25">
      <c r="B8" s="263" t="s">
        <v>207</v>
      </c>
      <c r="C8" s="263"/>
      <c r="D8" s="262" t="s">
        <v>389</v>
      </c>
      <c r="E8" s="262"/>
      <c r="F8" s="262"/>
      <c r="G8" s="262" t="s">
        <v>388</v>
      </c>
      <c r="H8" s="262"/>
      <c r="I8" s="262"/>
    </row>
    <row r="9" spans="2:9" ht="33" x14ac:dyDescent="0.3">
      <c r="B9" s="263"/>
      <c r="C9" s="263"/>
      <c r="D9" s="184" t="s">
        <v>200</v>
      </c>
      <c r="E9" s="184" t="s">
        <v>201</v>
      </c>
      <c r="F9" s="185" t="s">
        <v>390</v>
      </c>
      <c r="G9" s="184" t="s">
        <v>200</v>
      </c>
      <c r="H9" s="184" t="s">
        <v>201</v>
      </c>
      <c r="I9" s="185" t="s">
        <v>390</v>
      </c>
    </row>
    <row r="10" spans="2:9" x14ac:dyDescent="0.3">
      <c r="B10" s="263" t="s">
        <v>178</v>
      </c>
      <c r="C10" s="186" t="s">
        <v>208</v>
      </c>
      <c r="D10" s="183">
        <f>[30]info_zayavki_TP_2019!D10</f>
        <v>721</v>
      </c>
      <c r="E10" s="183">
        <f>[30]info_zayavki_TP_2019!E10</f>
        <v>17</v>
      </c>
      <c r="F10" s="183"/>
      <c r="G10" s="183">
        <f>[30]info_zayavki_TP_2019!G10</f>
        <v>4508</v>
      </c>
      <c r="H10" s="183">
        <f>[30]info_zayavki_TP_2019!H10</f>
        <v>197</v>
      </c>
      <c r="I10" s="183"/>
    </row>
    <row r="11" spans="2:9" x14ac:dyDescent="0.3">
      <c r="B11" s="263"/>
      <c r="C11" s="186" t="s">
        <v>219</v>
      </c>
      <c r="D11" s="183">
        <f>[30]info_zayavki_TP_2019!D11</f>
        <v>721</v>
      </c>
      <c r="E11" s="183">
        <f>[30]info_zayavki_TP_2019!E11</f>
        <v>17</v>
      </c>
      <c r="F11" s="183"/>
      <c r="G11" s="183">
        <f>[30]info_zayavki_TP_2019!G11</f>
        <v>4508</v>
      </c>
      <c r="H11" s="183">
        <f>[30]info_zayavki_TP_2019!H11</f>
        <v>197</v>
      </c>
      <c r="I11" s="183"/>
    </row>
    <row r="12" spans="2:9" x14ac:dyDescent="0.3">
      <c r="B12" s="263" t="s">
        <v>179</v>
      </c>
      <c r="C12" s="186" t="s">
        <v>209</v>
      </c>
      <c r="D12" s="183">
        <f>[30]info_zayavki_TP_2019!D12</f>
        <v>31</v>
      </c>
      <c r="E12" s="183">
        <f>[30]info_zayavki_TP_2019!E12</f>
        <v>48</v>
      </c>
      <c r="F12" s="183">
        <f>[30]info_zayavki_TP_2019!F12</f>
        <v>1</v>
      </c>
      <c r="G12" s="183">
        <f>[30]info_zayavki_TP_2019!G12</f>
        <v>1535</v>
      </c>
      <c r="H12" s="183">
        <f>[30]info_zayavki_TP_2019!H12</f>
        <v>3192</v>
      </c>
      <c r="I12" s="183">
        <f>[30]info_zayavki_TP_2019!I12</f>
        <v>80</v>
      </c>
    </row>
    <row r="13" spans="2:9" x14ac:dyDescent="0.3">
      <c r="B13" s="263"/>
      <c r="C13" s="186" t="s">
        <v>220</v>
      </c>
      <c r="D13" s="183">
        <f>[30]info_zayavki_TP_2019!D13</f>
        <v>31</v>
      </c>
      <c r="E13" s="183">
        <f>[30]info_zayavki_TP_2019!E13</f>
        <v>48</v>
      </c>
      <c r="F13" s="183">
        <f>[30]info_zayavki_TP_2019!F13</f>
        <v>1</v>
      </c>
      <c r="G13" s="183">
        <f>[30]info_zayavki_TP_2019!G13</f>
        <v>1535</v>
      </c>
      <c r="H13" s="183">
        <f>[30]info_zayavki_TP_2019!H13</f>
        <v>3192</v>
      </c>
      <c r="I13" s="183">
        <f>[30]info_zayavki_TP_2019!I13</f>
        <v>80</v>
      </c>
    </row>
    <row r="14" spans="2:9" x14ac:dyDescent="0.3">
      <c r="B14" s="263" t="s">
        <v>190</v>
      </c>
      <c r="C14" s="186" t="s">
        <v>210</v>
      </c>
      <c r="D14" s="183">
        <f>[30]info_zayavki_TP_2019!D14</f>
        <v>3</v>
      </c>
      <c r="E14" s="183">
        <f>[30]info_zayavki_TP_2019!E14</f>
        <v>12</v>
      </c>
      <c r="F14" s="183">
        <f>[30]info_zayavki_TP_2019!F14</f>
        <v>2</v>
      </c>
      <c r="G14" s="183">
        <f>[30]info_zayavki_TP_2019!G14</f>
        <v>556</v>
      </c>
      <c r="H14" s="183">
        <f>[30]info_zayavki_TP_2019!H14</f>
        <v>3140</v>
      </c>
      <c r="I14" s="183">
        <f>[30]info_zayavki_TP_2019!I14</f>
        <v>950</v>
      </c>
    </row>
    <row r="15" spans="2:9" x14ac:dyDescent="0.3">
      <c r="B15" s="263"/>
      <c r="C15" s="186" t="s">
        <v>221</v>
      </c>
      <c r="D15" s="183"/>
      <c r="E15" s="183"/>
      <c r="F15" s="183"/>
      <c r="G15" s="183"/>
      <c r="H15" s="183"/>
      <c r="I15" s="183"/>
    </row>
    <row r="16" spans="2:9" x14ac:dyDescent="0.3">
      <c r="B16" s="263" t="s">
        <v>212</v>
      </c>
      <c r="C16" s="186" t="s">
        <v>211</v>
      </c>
      <c r="D16" s="183"/>
      <c r="E16" s="183">
        <f>[30]info_zayavki_TP_2019!E16</f>
        <v>9</v>
      </c>
      <c r="F16" s="183"/>
      <c r="G16" s="183"/>
      <c r="H16" s="183">
        <f>[30]info_zayavki_TP_2019!H16</f>
        <v>5700</v>
      </c>
      <c r="I16" s="183"/>
    </row>
    <row r="17" spans="2:9" x14ac:dyDescent="0.3">
      <c r="B17" s="263"/>
      <c r="C17" s="186" t="s">
        <v>221</v>
      </c>
      <c r="D17" s="183"/>
      <c r="E17" s="183"/>
      <c r="F17" s="183"/>
      <c r="G17" s="183"/>
      <c r="H17" s="183"/>
      <c r="I17" s="183"/>
    </row>
    <row r="18" spans="2:9" x14ac:dyDescent="0.3">
      <c r="B18" s="263" t="s">
        <v>213</v>
      </c>
      <c r="C18" s="186" t="s">
        <v>214</v>
      </c>
      <c r="D18" s="183"/>
      <c r="E18" s="183"/>
      <c r="F18" s="183">
        <f>[30]info_zayavki_TP_2019!F18</f>
        <v>3</v>
      </c>
      <c r="G18" s="183"/>
      <c r="H18" s="183"/>
      <c r="I18" s="183">
        <f>[30]info_zayavki_TP_2019!I18</f>
        <v>164790</v>
      </c>
    </row>
    <row r="19" spans="2:9" x14ac:dyDescent="0.3">
      <c r="B19" s="263"/>
      <c r="C19" s="186" t="s">
        <v>221</v>
      </c>
      <c r="D19" s="183"/>
      <c r="E19" s="183"/>
      <c r="F19" s="183"/>
      <c r="G19" s="183"/>
      <c r="H19" s="183"/>
      <c r="I19" s="183"/>
    </row>
    <row r="20" spans="2:9" x14ac:dyDescent="0.3">
      <c r="B20" s="187" t="s">
        <v>215</v>
      </c>
      <c r="C20" s="186" t="s">
        <v>216</v>
      </c>
      <c r="D20" s="183"/>
      <c r="E20" s="183"/>
      <c r="F20" s="183"/>
      <c r="G20" s="183"/>
      <c r="H20" s="183"/>
      <c r="I20" s="183"/>
    </row>
    <row r="22" spans="2:9" ht="34.5" customHeight="1" x14ac:dyDescent="0.3">
      <c r="B22" s="250" t="s">
        <v>217</v>
      </c>
      <c r="C22" s="250"/>
      <c r="D22" s="250"/>
      <c r="E22" s="250"/>
      <c r="F22" s="250"/>
      <c r="G22" s="250"/>
      <c r="H22" s="250"/>
      <c r="I22" s="250"/>
    </row>
    <row r="24" spans="2:9" ht="105" customHeight="1" x14ac:dyDescent="0.3">
      <c r="B24" s="250" t="s">
        <v>218</v>
      </c>
      <c r="C24" s="250"/>
      <c r="D24" s="250"/>
      <c r="E24" s="250"/>
      <c r="F24" s="250"/>
      <c r="G24" s="250"/>
      <c r="H24" s="250"/>
      <c r="I24" s="250"/>
    </row>
  </sheetData>
  <mergeCells count="15">
    <mergeCell ref="B24:I24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8:B19"/>
    <mergeCell ref="B22:I2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view="pageBreakPreview" zoomScale="80" zoomScaleNormal="100" zoomScaleSheetLayoutView="80" workbookViewId="0">
      <selection activeCell="F96" sqref="F96"/>
    </sheetView>
  </sheetViews>
  <sheetFormatPr defaultRowHeight="15.75" outlineLevelRow="1" x14ac:dyDescent="0.25"/>
  <cols>
    <col min="1" max="1" width="8" style="10" customWidth="1"/>
    <col min="2" max="2" width="66.85546875" style="11" customWidth="1"/>
    <col min="3" max="3" width="12.28515625" style="12" customWidth="1"/>
    <col min="4" max="4" width="12.42578125" style="12" customWidth="1"/>
    <col min="5" max="5" width="17.7109375" style="12" customWidth="1"/>
    <col min="6" max="6" width="17" style="12" customWidth="1"/>
    <col min="7" max="7" width="16.42578125" style="12" customWidth="1"/>
    <col min="8" max="13" width="9.140625" style="11" customWidth="1"/>
    <col min="14" max="16384" width="9.140625" style="11"/>
  </cols>
  <sheetData>
    <row r="1" spans="1:7" ht="74.25" customHeight="1" x14ac:dyDescent="0.3">
      <c r="F1" s="237" t="s">
        <v>228</v>
      </c>
      <c r="G1" s="237"/>
    </row>
    <row r="2" spans="1:7" ht="60" customHeight="1" x14ac:dyDescent="0.25">
      <c r="A2" s="238" t="s">
        <v>0</v>
      </c>
      <c r="B2" s="238"/>
      <c r="C2" s="238"/>
      <c r="D2" s="238"/>
      <c r="E2" s="238"/>
      <c r="F2" s="238"/>
      <c r="G2" s="238"/>
    </row>
    <row r="3" spans="1:7" ht="18" x14ac:dyDescent="0.25">
      <c r="A3" s="239" t="s">
        <v>244</v>
      </c>
      <c r="B3" s="239"/>
      <c r="C3" s="239"/>
      <c r="D3" s="239"/>
      <c r="E3" s="239"/>
      <c r="F3" s="239"/>
      <c r="G3" s="239"/>
    </row>
    <row r="4" spans="1:7" s="15" customFormat="1" ht="78.75" x14ac:dyDescent="0.25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243</v>
      </c>
    </row>
    <row r="5" spans="1:7" s="18" customFormat="1" ht="12.75" x14ac:dyDescent="0.25">
      <c r="A5" s="16" t="s">
        <v>8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x14ac:dyDescent="0.25">
      <c r="A6" s="19">
        <v>1</v>
      </c>
      <c r="B6" s="20" t="s">
        <v>9</v>
      </c>
      <c r="C6" s="21"/>
      <c r="D6" s="21"/>
      <c r="E6" s="22">
        <v>0</v>
      </c>
      <c r="F6" s="23">
        <v>0</v>
      </c>
      <c r="G6" s="24">
        <v>0</v>
      </c>
    </row>
    <row r="7" spans="1:7" x14ac:dyDescent="0.25">
      <c r="A7" s="25" t="s">
        <v>10</v>
      </c>
      <c r="B7" s="26" t="s">
        <v>11</v>
      </c>
      <c r="C7" s="27"/>
      <c r="D7" s="27"/>
      <c r="E7" s="28">
        <v>0</v>
      </c>
      <c r="F7" s="27">
        <v>0</v>
      </c>
      <c r="G7" s="29">
        <v>0</v>
      </c>
    </row>
    <row r="8" spans="1:7" x14ac:dyDescent="0.25">
      <c r="A8" s="25" t="s">
        <v>12</v>
      </c>
      <c r="B8" s="30" t="s">
        <v>13</v>
      </c>
      <c r="C8" s="27"/>
      <c r="D8" s="27"/>
      <c r="E8" s="28">
        <v>0</v>
      </c>
      <c r="F8" s="27">
        <v>0</v>
      </c>
      <c r="G8" s="29">
        <v>0</v>
      </c>
    </row>
    <row r="9" spans="1:7" x14ac:dyDescent="0.25">
      <c r="A9" s="25" t="s">
        <v>14</v>
      </c>
      <c r="B9" s="31" t="s">
        <v>15</v>
      </c>
      <c r="C9" s="27"/>
      <c r="D9" s="27"/>
      <c r="E9" s="28">
        <v>0</v>
      </c>
      <c r="F9" s="27">
        <v>0</v>
      </c>
      <c r="G9" s="29">
        <v>0</v>
      </c>
    </row>
    <row r="10" spans="1:7" hidden="1" outlineLevel="1" x14ac:dyDescent="0.25">
      <c r="A10" s="25"/>
      <c r="B10" s="32" t="s">
        <v>16</v>
      </c>
      <c r="C10" s="27"/>
      <c r="D10" s="27"/>
      <c r="E10" s="28"/>
      <c r="F10" s="27"/>
      <c r="G10" s="29"/>
    </row>
    <row r="11" spans="1:7" hidden="1" outlineLevel="1" x14ac:dyDescent="0.25">
      <c r="A11" s="25"/>
      <c r="B11" s="32" t="s">
        <v>17</v>
      </c>
      <c r="C11" s="27"/>
      <c r="D11" s="27"/>
      <c r="E11" s="28"/>
      <c r="F11" s="27"/>
      <c r="G11" s="29"/>
    </row>
    <row r="12" spans="1:7" hidden="1" outlineLevel="1" x14ac:dyDescent="0.25">
      <c r="A12" s="25"/>
      <c r="B12" s="32" t="s">
        <v>18</v>
      </c>
      <c r="C12" s="27"/>
      <c r="D12" s="27"/>
      <c r="E12" s="28"/>
      <c r="F12" s="27"/>
      <c r="G12" s="29"/>
    </row>
    <row r="13" spans="1:7" hidden="1" outlineLevel="1" x14ac:dyDescent="0.25">
      <c r="A13" s="25"/>
      <c r="B13" s="32" t="s">
        <v>19</v>
      </c>
      <c r="C13" s="27"/>
      <c r="D13" s="27"/>
      <c r="E13" s="28"/>
      <c r="F13" s="27"/>
      <c r="G13" s="29"/>
    </row>
    <row r="14" spans="1:7" hidden="1" outlineLevel="1" x14ac:dyDescent="0.25">
      <c r="A14" s="25"/>
      <c r="B14" s="32" t="s">
        <v>20</v>
      </c>
      <c r="C14" s="27"/>
      <c r="D14" s="27"/>
      <c r="E14" s="28"/>
      <c r="F14" s="27"/>
      <c r="G14" s="29"/>
    </row>
    <row r="15" spans="1:7" hidden="1" outlineLevel="1" x14ac:dyDescent="0.25">
      <c r="A15" s="25"/>
      <c r="B15" s="32" t="s">
        <v>21</v>
      </c>
      <c r="C15" s="27"/>
      <c r="D15" s="27"/>
      <c r="E15" s="28"/>
      <c r="F15" s="27"/>
      <c r="G15" s="29"/>
    </row>
    <row r="16" spans="1:7" collapsed="1" x14ac:dyDescent="0.25">
      <c r="A16" s="25" t="s">
        <v>22</v>
      </c>
      <c r="B16" s="31" t="s">
        <v>23</v>
      </c>
      <c r="C16" s="27"/>
      <c r="D16" s="27"/>
      <c r="E16" s="28">
        <v>0</v>
      </c>
      <c r="F16" s="27">
        <v>0</v>
      </c>
      <c r="G16" s="29">
        <v>0</v>
      </c>
    </row>
    <row r="17" spans="1:7" hidden="1" outlineLevel="1" x14ac:dyDescent="0.25">
      <c r="A17" s="25"/>
      <c r="B17" s="32" t="s">
        <v>16</v>
      </c>
      <c r="C17" s="27"/>
      <c r="D17" s="27"/>
      <c r="E17" s="28"/>
      <c r="F17" s="27"/>
      <c r="G17" s="29"/>
    </row>
    <row r="18" spans="1:7" hidden="1" outlineLevel="1" x14ac:dyDescent="0.25">
      <c r="A18" s="25"/>
      <c r="B18" s="32" t="s">
        <v>17</v>
      </c>
      <c r="C18" s="27"/>
      <c r="D18" s="27"/>
      <c r="E18" s="28"/>
      <c r="F18" s="27"/>
      <c r="G18" s="29"/>
    </row>
    <row r="19" spans="1:7" hidden="1" outlineLevel="1" x14ac:dyDescent="0.25">
      <c r="A19" s="25"/>
      <c r="B19" s="32" t="s">
        <v>18</v>
      </c>
      <c r="C19" s="27"/>
      <c r="D19" s="27"/>
      <c r="E19" s="28"/>
      <c r="F19" s="27"/>
      <c r="G19" s="29"/>
    </row>
    <row r="20" spans="1:7" hidden="1" outlineLevel="1" x14ac:dyDescent="0.25">
      <c r="A20" s="25"/>
      <c r="B20" s="32" t="s">
        <v>19</v>
      </c>
      <c r="C20" s="27"/>
      <c r="D20" s="27"/>
      <c r="E20" s="28"/>
      <c r="F20" s="27"/>
      <c r="G20" s="29"/>
    </row>
    <row r="21" spans="1:7" hidden="1" outlineLevel="1" x14ac:dyDescent="0.25">
      <c r="A21" s="25"/>
      <c r="B21" s="32" t="s">
        <v>20</v>
      </c>
      <c r="C21" s="27"/>
      <c r="D21" s="27"/>
      <c r="E21" s="28"/>
      <c r="F21" s="27"/>
      <c r="G21" s="29"/>
    </row>
    <row r="22" spans="1:7" hidden="1" outlineLevel="1" x14ac:dyDescent="0.25">
      <c r="A22" s="25"/>
      <c r="B22" s="32" t="s">
        <v>21</v>
      </c>
      <c r="C22" s="27"/>
      <c r="D22" s="27"/>
      <c r="E22" s="28"/>
      <c r="F22" s="27"/>
      <c r="G22" s="29"/>
    </row>
    <row r="23" spans="1:7" collapsed="1" x14ac:dyDescent="0.25">
      <c r="A23" s="25" t="s">
        <v>24</v>
      </c>
      <c r="B23" s="31" t="s">
        <v>25</v>
      </c>
      <c r="C23" s="27"/>
      <c r="D23" s="27"/>
      <c r="E23" s="28">
        <v>0</v>
      </c>
      <c r="F23" s="27">
        <v>0</v>
      </c>
      <c r="G23" s="29">
        <v>0</v>
      </c>
    </row>
    <row r="24" spans="1:7" hidden="1" outlineLevel="1" x14ac:dyDescent="0.25">
      <c r="A24" s="25"/>
      <c r="B24" s="32" t="s">
        <v>16</v>
      </c>
      <c r="C24" s="27"/>
      <c r="D24" s="27"/>
      <c r="E24" s="28">
        <v>0</v>
      </c>
      <c r="F24" s="27">
        <v>0</v>
      </c>
      <c r="G24" s="29">
        <v>0</v>
      </c>
    </row>
    <row r="25" spans="1:7" hidden="1" outlineLevel="1" x14ac:dyDescent="0.25">
      <c r="A25" s="25"/>
      <c r="B25" s="32" t="s">
        <v>17</v>
      </c>
      <c r="C25" s="27"/>
      <c r="D25" s="27"/>
      <c r="E25" s="28">
        <v>0</v>
      </c>
      <c r="F25" s="27">
        <v>0</v>
      </c>
      <c r="G25" s="29">
        <v>0</v>
      </c>
    </row>
    <row r="26" spans="1:7" hidden="1" outlineLevel="1" x14ac:dyDescent="0.25">
      <c r="A26" s="25"/>
      <c r="B26" s="32" t="s">
        <v>18</v>
      </c>
      <c r="C26" s="27"/>
      <c r="D26" s="27"/>
      <c r="E26" s="28"/>
      <c r="F26" s="27"/>
      <c r="G26" s="29"/>
    </row>
    <row r="27" spans="1:7" hidden="1" outlineLevel="1" x14ac:dyDescent="0.25">
      <c r="A27" s="25"/>
      <c r="B27" s="32" t="s">
        <v>19</v>
      </c>
      <c r="C27" s="27"/>
      <c r="D27" s="27"/>
      <c r="E27" s="28"/>
      <c r="F27" s="27"/>
      <c r="G27" s="29"/>
    </row>
    <row r="28" spans="1:7" hidden="1" outlineLevel="1" x14ac:dyDescent="0.25">
      <c r="A28" s="25"/>
      <c r="B28" s="32" t="s">
        <v>20</v>
      </c>
      <c r="C28" s="27"/>
      <c r="D28" s="27"/>
      <c r="E28" s="28"/>
      <c r="F28" s="27"/>
      <c r="G28" s="29"/>
    </row>
    <row r="29" spans="1:7" hidden="1" outlineLevel="1" x14ac:dyDescent="0.25">
      <c r="A29" s="25"/>
      <c r="B29" s="32" t="s">
        <v>21</v>
      </c>
      <c r="C29" s="27"/>
      <c r="D29" s="27"/>
      <c r="E29" s="28"/>
      <c r="F29" s="27"/>
      <c r="G29" s="29"/>
    </row>
    <row r="30" spans="1:7" collapsed="1" x14ac:dyDescent="0.25">
      <c r="A30" s="25" t="s">
        <v>26</v>
      </c>
      <c r="B30" s="31" t="s">
        <v>27</v>
      </c>
      <c r="C30" s="27"/>
      <c r="D30" s="27"/>
      <c r="E30" s="28">
        <v>0</v>
      </c>
      <c r="F30" s="27">
        <v>0</v>
      </c>
      <c r="G30" s="29">
        <v>0</v>
      </c>
    </row>
    <row r="31" spans="1:7" hidden="1" outlineLevel="1" x14ac:dyDescent="0.25">
      <c r="A31" s="25"/>
      <c r="B31" s="32" t="s">
        <v>16</v>
      </c>
      <c r="C31" s="27"/>
      <c r="D31" s="27"/>
      <c r="E31" s="28">
        <v>0</v>
      </c>
      <c r="F31" s="27">
        <v>0</v>
      </c>
      <c r="G31" s="29">
        <v>0</v>
      </c>
    </row>
    <row r="32" spans="1:7" hidden="1" outlineLevel="1" x14ac:dyDescent="0.25">
      <c r="A32" s="25"/>
      <c r="B32" s="32" t="s">
        <v>17</v>
      </c>
      <c r="C32" s="27"/>
      <c r="D32" s="27"/>
      <c r="E32" s="28">
        <v>0</v>
      </c>
      <c r="F32" s="27">
        <v>0</v>
      </c>
      <c r="G32" s="29">
        <v>0</v>
      </c>
    </row>
    <row r="33" spans="1:7" hidden="1" outlineLevel="1" x14ac:dyDescent="0.25">
      <c r="A33" s="25"/>
      <c r="B33" s="32" t="s">
        <v>18</v>
      </c>
      <c r="C33" s="27"/>
      <c r="D33" s="27"/>
      <c r="E33" s="28"/>
      <c r="F33" s="27"/>
      <c r="G33" s="29"/>
    </row>
    <row r="34" spans="1:7" hidden="1" outlineLevel="1" x14ac:dyDescent="0.25">
      <c r="A34" s="25"/>
      <c r="B34" s="32" t="s">
        <v>19</v>
      </c>
      <c r="C34" s="27"/>
      <c r="D34" s="27"/>
      <c r="E34" s="28"/>
      <c r="F34" s="27"/>
      <c r="G34" s="29"/>
    </row>
    <row r="35" spans="1:7" hidden="1" outlineLevel="1" x14ac:dyDescent="0.25">
      <c r="A35" s="25"/>
      <c r="B35" s="32" t="s">
        <v>20</v>
      </c>
      <c r="C35" s="27"/>
      <c r="D35" s="27"/>
      <c r="E35" s="28"/>
      <c r="F35" s="27"/>
      <c r="G35" s="29"/>
    </row>
    <row r="36" spans="1:7" hidden="1" outlineLevel="1" x14ac:dyDescent="0.25">
      <c r="A36" s="25"/>
      <c r="B36" s="32" t="s">
        <v>21</v>
      </c>
      <c r="C36" s="27"/>
      <c r="D36" s="27"/>
      <c r="E36" s="28"/>
      <c r="F36" s="27"/>
      <c r="G36" s="29"/>
    </row>
    <row r="37" spans="1:7" collapsed="1" x14ac:dyDescent="0.25">
      <c r="A37" s="25" t="s">
        <v>28</v>
      </c>
      <c r="B37" s="30" t="s">
        <v>29</v>
      </c>
      <c r="C37" s="27"/>
      <c r="D37" s="27"/>
      <c r="E37" s="28">
        <v>0</v>
      </c>
      <c r="F37" s="27">
        <v>0</v>
      </c>
      <c r="G37" s="29">
        <v>0</v>
      </c>
    </row>
    <row r="38" spans="1:7" x14ac:dyDescent="0.25">
      <c r="A38" s="25" t="s">
        <v>30</v>
      </c>
      <c r="B38" s="31" t="s">
        <v>15</v>
      </c>
      <c r="C38" s="27"/>
      <c r="D38" s="27"/>
      <c r="E38" s="28">
        <v>0</v>
      </c>
      <c r="F38" s="27">
        <v>0</v>
      </c>
      <c r="G38" s="29">
        <v>0</v>
      </c>
    </row>
    <row r="39" spans="1:7" hidden="1" outlineLevel="1" x14ac:dyDescent="0.25">
      <c r="A39" s="25"/>
      <c r="B39" s="32" t="s">
        <v>16</v>
      </c>
      <c r="C39" s="27"/>
      <c r="D39" s="27"/>
      <c r="E39" s="28">
        <v>0</v>
      </c>
      <c r="F39" s="27">
        <v>0</v>
      </c>
      <c r="G39" s="29">
        <v>0</v>
      </c>
    </row>
    <row r="40" spans="1:7" hidden="1" outlineLevel="1" x14ac:dyDescent="0.25">
      <c r="A40" s="25"/>
      <c r="B40" s="32" t="s">
        <v>17</v>
      </c>
      <c r="C40" s="27"/>
      <c r="D40" s="27"/>
      <c r="E40" s="28"/>
      <c r="F40" s="27">
        <v>0</v>
      </c>
      <c r="G40" s="29">
        <v>0</v>
      </c>
    </row>
    <row r="41" spans="1:7" hidden="1" outlineLevel="1" x14ac:dyDescent="0.25">
      <c r="A41" s="25"/>
      <c r="B41" s="32" t="s">
        <v>18</v>
      </c>
      <c r="C41" s="27"/>
      <c r="D41" s="27"/>
      <c r="E41" s="28"/>
      <c r="F41" s="27">
        <v>0</v>
      </c>
      <c r="G41" s="29">
        <v>0</v>
      </c>
    </row>
    <row r="42" spans="1:7" hidden="1" outlineLevel="1" x14ac:dyDescent="0.25">
      <c r="A42" s="25"/>
      <c r="B42" s="32" t="s">
        <v>19</v>
      </c>
      <c r="C42" s="27"/>
      <c r="D42" s="27"/>
      <c r="E42" s="28"/>
      <c r="F42" s="27">
        <v>0</v>
      </c>
      <c r="G42" s="29">
        <v>0</v>
      </c>
    </row>
    <row r="43" spans="1:7" hidden="1" outlineLevel="1" x14ac:dyDescent="0.25">
      <c r="A43" s="25"/>
      <c r="B43" s="32" t="s">
        <v>20</v>
      </c>
      <c r="C43" s="27"/>
      <c r="D43" s="27"/>
      <c r="E43" s="28"/>
      <c r="F43" s="27">
        <v>0</v>
      </c>
      <c r="G43" s="29">
        <v>0</v>
      </c>
    </row>
    <row r="44" spans="1:7" hidden="1" outlineLevel="1" x14ac:dyDescent="0.25">
      <c r="A44" s="25"/>
      <c r="B44" s="32" t="s">
        <v>21</v>
      </c>
      <c r="C44" s="27"/>
      <c r="D44" s="27"/>
      <c r="E44" s="28"/>
      <c r="F44" s="27">
        <v>0</v>
      </c>
      <c r="G44" s="29">
        <v>0</v>
      </c>
    </row>
    <row r="45" spans="1:7" collapsed="1" x14ac:dyDescent="0.25">
      <c r="A45" s="25" t="s">
        <v>31</v>
      </c>
      <c r="B45" s="31" t="s">
        <v>23</v>
      </c>
      <c r="C45" s="27"/>
      <c r="D45" s="27"/>
      <c r="E45" s="28">
        <f>E38</f>
        <v>0</v>
      </c>
      <c r="F45" s="27">
        <v>0</v>
      </c>
      <c r="G45" s="29">
        <v>0</v>
      </c>
    </row>
    <row r="46" spans="1:7" hidden="1" outlineLevel="1" x14ac:dyDescent="0.25">
      <c r="A46" s="25"/>
      <c r="B46" s="32" t="s">
        <v>16</v>
      </c>
      <c r="C46" s="27"/>
      <c r="D46" s="27"/>
      <c r="E46" s="28">
        <f t="shared" ref="E46:E109" si="0">E39</f>
        <v>0</v>
      </c>
      <c r="F46" s="27">
        <v>0</v>
      </c>
      <c r="G46" s="29">
        <v>0</v>
      </c>
    </row>
    <row r="47" spans="1:7" hidden="1" outlineLevel="1" x14ac:dyDescent="0.25">
      <c r="A47" s="25"/>
      <c r="B47" s="32" t="s">
        <v>17</v>
      </c>
      <c r="C47" s="27"/>
      <c r="D47" s="27"/>
      <c r="E47" s="28">
        <f t="shared" si="0"/>
        <v>0</v>
      </c>
      <c r="F47" s="27">
        <v>0</v>
      </c>
      <c r="G47" s="29">
        <v>0</v>
      </c>
    </row>
    <row r="48" spans="1:7" hidden="1" outlineLevel="1" x14ac:dyDescent="0.25">
      <c r="A48" s="25"/>
      <c r="B48" s="32" t="s">
        <v>18</v>
      </c>
      <c r="C48" s="27"/>
      <c r="D48" s="27"/>
      <c r="E48" s="28">
        <f t="shared" si="0"/>
        <v>0</v>
      </c>
      <c r="F48" s="27">
        <v>0</v>
      </c>
      <c r="G48" s="29">
        <v>0</v>
      </c>
    </row>
    <row r="49" spans="1:7" hidden="1" outlineLevel="1" x14ac:dyDescent="0.25">
      <c r="A49" s="25"/>
      <c r="B49" s="32" t="s">
        <v>19</v>
      </c>
      <c r="C49" s="27"/>
      <c r="D49" s="27"/>
      <c r="E49" s="28">
        <f t="shared" si="0"/>
        <v>0</v>
      </c>
      <c r="F49" s="27">
        <v>0</v>
      </c>
      <c r="G49" s="29">
        <v>0</v>
      </c>
    </row>
    <row r="50" spans="1:7" hidden="1" outlineLevel="1" x14ac:dyDescent="0.25">
      <c r="A50" s="25"/>
      <c r="B50" s="32" t="s">
        <v>20</v>
      </c>
      <c r="C50" s="27"/>
      <c r="D50" s="27"/>
      <c r="E50" s="28">
        <f t="shared" si="0"/>
        <v>0</v>
      </c>
      <c r="F50" s="27">
        <v>0</v>
      </c>
      <c r="G50" s="29">
        <v>0</v>
      </c>
    </row>
    <row r="51" spans="1:7" hidden="1" outlineLevel="1" x14ac:dyDescent="0.25">
      <c r="A51" s="25"/>
      <c r="B51" s="32" t="s">
        <v>21</v>
      </c>
      <c r="C51" s="27"/>
      <c r="D51" s="27"/>
      <c r="E51" s="28">
        <f t="shared" si="0"/>
        <v>0</v>
      </c>
      <c r="F51" s="27">
        <v>0</v>
      </c>
      <c r="G51" s="29">
        <v>0</v>
      </c>
    </row>
    <row r="52" spans="1:7" collapsed="1" x14ac:dyDescent="0.25">
      <c r="A52" s="25" t="s">
        <v>32</v>
      </c>
      <c r="B52" s="31" t="s">
        <v>25</v>
      </c>
      <c r="C52" s="27"/>
      <c r="D52" s="27"/>
      <c r="E52" s="28">
        <f t="shared" si="0"/>
        <v>0</v>
      </c>
      <c r="F52" s="27">
        <v>0</v>
      </c>
      <c r="G52" s="29">
        <v>0</v>
      </c>
    </row>
    <row r="53" spans="1:7" hidden="1" outlineLevel="1" x14ac:dyDescent="0.25">
      <c r="A53" s="25"/>
      <c r="B53" s="32" t="s">
        <v>16</v>
      </c>
      <c r="C53" s="27"/>
      <c r="D53" s="27"/>
      <c r="E53" s="28">
        <f t="shared" si="0"/>
        <v>0</v>
      </c>
      <c r="F53" s="27">
        <v>0</v>
      </c>
      <c r="G53" s="29">
        <v>0</v>
      </c>
    </row>
    <row r="54" spans="1:7" hidden="1" outlineLevel="1" x14ac:dyDescent="0.25">
      <c r="A54" s="25"/>
      <c r="B54" s="32" t="s">
        <v>17</v>
      </c>
      <c r="C54" s="27"/>
      <c r="D54" s="27"/>
      <c r="E54" s="28">
        <f t="shared" si="0"/>
        <v>0</v>
      </c>
      <c r="F54" s="27">
        <v>0</v>
      </c>
      <c r="G54" s="29">
        <v>0</v>
      </c>
    </row>
    <row r="55" spans="1:7" hidden="1" outlineLevel="1" x14ac:dyDescent="0.25">
      <c r="A55" s="25"/>
      <c r="B55" s="32" t="s">
        <v>18</v>
      </c>
      <c r="C55" s="27"/>
      <c r="D55" s="27"/>
      <c r="E55" s="28">
        <f t="shared" si="0"/>
        <v>0</v>
      </c>
      <c r="F55" s="27">
        <v>0</v>
      </c>
      <c r="G55" s="29">
        <v>0</v>
      </c>
    </row>
    <row r="56" spans="1:7" hidden="1" outlineLevel="1" x14ac:dyDescent="0.25">
      <c r="A56" s="25"/>
      <c r="B56" s="32" t="s">
        <v>19</v>
      </c>
      <c r="C56" s="27"/>
      <c r="D56" s="27"/>
      <c r="E56" s="28">
        <f t="shared" si="0"/>
        <v>0</v>
      </c>
      <c r="F56" s="27">
        <v>0</v>
      </c>
      <c r="G56" s="29">
        <v>0</v>
      </c>
    </row>
    <row r="57" spans="1:7" hidden="1" outlineLevel="1" x14ac:dyDescent="0.25">
      <c r="A57" s="25"/>
      <c r="B57" s="32" t="s">
        <v>20</v>
      </c>
      <c r="C57" s="27"/>
      <c r="D57" s="27"/>
      <c r="E57" s="28">
        <f t="shared" si="0"/>
        <v>0</v>
      </c>
      <c r="F57" s="27">
        <v>0</v>
      </c>
      <c r="G57" s="29">
        <v>0</v>
      </c>
    </row>
    <row r="58" spans="1:7" hidden="1" outlineLevel="1" x14ac:dyDescent="0.25">
      <c r="A58" s="25"/>
      <c r="B58" s="32" t="s">
        <v>21</v>
      </c>
      <c r="C58" s="27"/>
      <c r="D58" s="27"/>
      <c r="E58" s="28">
        <f t="shared" si="0"/>
        <v>0</v>
      </c>
      <c r="F58" s="27">
        <v>0</v>
      </c>
      <c r="G58" s="29">
        <v>0</v>
      </c>
    </row>
    <row r="59" spans="1:7" collapsed="1" x14ac:dyDescent="0.25">
      <c r="A59" s="25" t="s">
        <v>33</v>
      </c>
      <c r="B59" s="31" t="s">
        <v>27</v>
      </c>
      <c r="C59" s="27"/>
      <c r="D59" s="27"/>
      <c r="E59" s="28">
        <f t="shared" si="0"/>
        <v>0</v>
      </c>
      <c r="F59" s="27">
        <v>0</v>
      </c>
      <c r="G59" s="29">
        <v>0</v>
      </c>
    </row>
    <row r="60" spans="1:7" hidden="1" outlineLevel="1" x14ac:dyDescent="0.25">
      <c r="A60" s="25"/>
      <c r="B60" s="32" t="s">
        <v>16</v>
      </c>
      <c r="C60" s="27"/>
      <c r="D60" s="27"/>
      <c r="E60" s="28">
        <f t="shared" si="0"/>
        <v>0</v>
      </c>
      <c r="F60" s="27">
        <v>0</v>
      </c>
      <c r="G60" s="29">
        <v>0</v>
      </c>
    </row>
    <row r="61" spans="1:7" hidden="1" outlineLevel="1" x14ac:dyDescent="0.25">
      <c r="A61" s="25"/>
      <c r="B61" s="32" t="s">
        <v>17</v>
      </c>
      <c r="C61" s="27"/>
      <c r="D61" s="27"/>
      <c r="E61" s="28">
        <f t="shared" si="0"/>
        <v>0</v>
      </c>
      <c r="F61" s="27">
        <v>0</v>
      </c>
      <c r="G61" s="29">
        <v>0</v>
      </c>
    </row>
    <row r="62" spans="1:7" hidden="1" outlineLevel="1" x14ac:dyDescent="0.25">
      <c r="A62" s="25"/>
      <c r="B62" s="32" t="s">
        <v>18</v>
      </c>
      <c r="C62" s="27"/>
      <c r="D62" s="27"/>
      <c r="E62" s="28">
        <f t="shared" si="0"/>
        <v>0</v>
      </c>
      <c r="F62" s="27">
        <v>0</v>
      </c>
      <c r="G62" s="29">
        <v>0</v>
      </c>
    </row>
    <row r="63" spans="1:7" hidden="1" outlineLevel="1" x14ac:dyDescent="0.25">
      <c r="A63" s="25"/>
      <c r="B63" s="32" t="s">
        <v>19</v>
      </c>
      <c r="C63" s="27"/>
      <c r="D63" s="27"/>
      <c r="E63" s="28">
        <f t="shared" si="0"/>
        <v>0</v>
      </c>
      <c r="F63" s="27">
        <v>0</v>
      </c>
      <c r="G63" s="29">
        <v>0</v>
      </c>
    </row>
    <row r="64" spans="1:7" hidden="1" outlineLevel="1" x14ac:dyDescent="0.25">
      <c r="A64" s="25"/>
      <c r="B64" s="32" t="s">
        <v>20</v>
      </c>
      <c r="C64" s="27"/>
      <c r="D64" s="27"/>
      <c r="E64" s="28">
        <f t="shared" si="0"/>
        <v>0</v>
      </c>
      <c r="F64" s="27">
        <v>0</v>
      </c>
      <c r="G64" s="29">
        <v>0</v>
      </c>
    </row>
    <row r="65" spans="1:7" hidden="1" outlineLevel="1" x14ac:dyDescent="0.25">
      <c r="A65" s="25"/>
      <c r="B65" s="32" t="s">
        <v>21</v>
      </c>
      <c r="C65" s="27"/>
      <c r="D65" s="27"/>
      <c r="E65" s="28">
        <f t="shared" si="0"/>
        <v>0</v>
      </c>
      <c r="F65" s="27">
        <v>0</v>
      </c>
      <c r="G65" s="29">
        <v>0</v>
      </c>
    </row>
    <row r="66" spans="1:7" collapsed="1" x14ac:dyDescent="0.25">
      <c r="A66" s="25" t="s">
        <v>34</v>
      </c>
      <c r="B66" s="26" t="s">
        <v>35</v>
      </c>
      <c r="C66" s="27"/>
      <c r="D66" s="27"/>
      <c r="E66" s="28">
        <f t="shared" si="0"/>
        <v>0</v>
      </c>
      <c r="F66" s="27">
        <v>0</v>
      </c>
      <c r="G66" s="29">
        <v>0</v>
      </c>
    </row>
    <row r="67" spans="1:7" x14ac:dyDescent="0.25">
      <c r="A67" s="25" t="s">
        <v>36</v>
      </c>
      <c r="B67" s="30" t="s">
        <v>13</v>
      </c>
      <c r="C67" s="27"/>
      <c r="D67" s="27"/>
      <c r="E67" s="28">
        <f t="shared" si="0"/>
        <v>0</v>
      </c>
      <c r="F67" s="27">
        <v>0</v>
      </c>
      <c r="G67" s="29">
        <v>0</v>
      </c>
    </row>
    <row r="68" spans="1:7" x14ac:dyDescent="0.25">
      <c r="A68" s="25" t="s">
        <v>37</v>
      </c>
      <c r="B68" s="31" t="s">
        <v>15</v>
      </c>
      <c r="C68" s="27"/>
      <c r="D68" s="27"/>
      <c r="E68" s="28">
        <f t="shared" si="0"/>
        <v>0</v>
      </c>
      <c r="F68" s="27">
        <v>0</v>
      </c>
      <c r="G68" s="29">
        <v>0</v>
      </c>
    </row>
    <row r="69" spans="1:7" hidden="1" outlineLevel="1" x14ac:dyDescent="0.25">
      <c r="A69" s="25"/>
      <c r="B69" s="32" t="s">
        <v>16</v>
      </c>
      <c r="C69" s="27"/>
      <c r="D69" s="27"/>
      <c r="E69" s="28">
        <f t="shared" si="0"/>
        <v>0</v>
      </c>
      <c r="F69" s="27">
        <v>0</v>
      </c>
      <c r="G69" s="29">
        <v>0</v>
      </c>
    </row>
    <row r="70" spans="1:7" hidden="1" outlineLevel="1" x14ac:dyDescent="0.25">
      <c r="A70" s="25"/>
      <c r="B70" s="32" t="s">
        <v>17</v>
      </c>
      <c r="C70" s="27"/>
      <c r="D70" s="27"/>
      <c r="E70" s="28">
        <f t="shared" si="0"/>
        <v>0</v>
      </c>
      <c r="F70" s="27">
        <v>0</v>
      </c>
      <c r="G70" s="29">
        <v>0</v>
      </c>
    </row>
    <row r="71" spans="1:7" hidden="1" outlineLevel="1" x14ac:dyDescent="0.25">
      <c r="A71" s="25"/>
      <c r="B71" s="32" t="s">
        <v>18</v>
      </c>
      <c r="C71" s="27"/>
      <c r="D71" s="27"/>
      <c r="E71" s="28">
        <f t="shared" si="0"/>
        <v>0</v>
      </c>
      <c r="F71" s="27">
        <v>0</v>
      </c>
      <c r="G71" s="29">
        <v>0</v>
      </c>
    </row>
    <row r="72" spans="1:7" hidden="1" outlineLevel="1" x14ac:dyDescent="0.25">
      <c r="A72" s="25"/>
      <c r="B72" s="32" t="s">
        <v>19</v>
      </c>
      <c r="C72" s="27"/>
      <c r="D72" s="27"/>
      <c r="E72" s="28">
        <f t="shared" si="0"/>
        <v>0</v>
      </c>
      <c r="F72" s="27">
        <v>0</v>
      </c>
      <c r="G72" s="29">
        <v>0</v>
      </c>
    </row>
    <row r="73" spans="1:7" hidden="1" outlineLevel="1" x14ac:dyDescent="0.25">
      <c r="A73" s="25"/>
      <c r="B73" s="32" t="s">
        <v>20</v>
      </c>
      <c r="C73" s="27"/>
      <c r="D73" s="27"/>
      <c r="E73" s="28">
        <f t="shared" si="0"/>
        <v>0</v>
      </c>
      <c r="F73" s="27">
        <v>0</v>
      </c>
      <c r="G73" s="29">
        <v>0</v>
      </c>
    </row>
    <row r="74" spans="1:7" hidden="1" outlineLevel="1" x14ac:dyDescent="0.25">
      <c r="A74" s="25"/>
      <c r="B74" s="32" t="s">
        <v>21</v>
      </c>
      <c r="C74" s="27"/>
      <c r="D74" s="27"/>
      <c r="E74" s="28">
        <f t="shared" si="0"/>
        <v>0</v>
      </c>
      <c r="F74" s="27">
        <v>0</v>
      </c>
      <c r="G74" s="29">
        <v>0</v>
      </c>
    </row>
    <row r="75" spans="1:7" collapsed="1" x14ac:dyDescent="0.25">
      <c r="A75" s="25" t="s">
        <v>38</v>
      </c>
      <c r="B75" s="31" t="s">
        <v>23</v>
      </c>
      <c r="C75" s="27"/>
      <c r="D75" s="27"/>
      <c r="E75" s="28">
        <f t="shared" si="0"/>
        <v>0</v>
      </c>
      <c r="F75" s="27">
        <v>0</v>
      </c>
      <c r="G75" s="29">
        <v>0</v>
      </c>
    </row>
    <row r="76" spans="1:7" hidden="1" outlineLevel="1" x14ac:dyDescent="0.25">
      <c r="A76" s="25"/>
      <c r="B76" s="32" t="s">
        <v>16</v>
      </c>
      <c r="C76" s="27"/>
      <c r="D76" s="27"/>
      <c r="E76" s="28">
        <f t="shared" si="0"/>
        <v>0</v>
      </c>
      <c r="F76" s="27">
        <v>0</v>
      </c>
      <c r="G76" s="29">
        <v>0</v>
      </c>
    </row>
    <row r="77" spans="1:7" hidden="1" outlineLevel="1" x14ac:dyDescent="0.25">
      <c r="A77" s="25"/>
      <c r="B77" s="32" t="s">
        <v>17</v>
      </c>
      <c r="C77" s="27"/>
      <c r="D77" s="27"/>
      <c r="E77" s="28">
        <f t="shared" si="0"/>
        <v>0</v>
      </c>
      <c r="F77" s="27">
        <v>0</v>
      </c>
      <c r="G77" s="29">
        <v>0</v>
      </c>
    </row>
    <row r="78" spans="1:7" hidden="1" outlineLevel="1" x14ac:dyDescent="0.25">
      <c r="A78" s="25"/>
      <c r="B78" s="32" t="s">
        <v>18</v>
      </c>
      <c r="C78" s="27"/>
      <c r="D78" s="27"/>
      <c r="E78" s="28">
        <f t="shared" si="0"/>
        <v>0</v>
      </c>
      <c r="F78" s="27">
        <v>0</v>
      </c>
      <c r="G78" s="29">
        <v>0</v>
      </c>
    </row>
    <row r="79" spans="1:7" hidden="1" outlineLevel="1" x14ac:dyDescent="0.25">
      <c r="A79" s="25"/>
      <c r="B79" s="32" t="s">
        <v>19</v>
      </c>
      <c r="C79" s="27"/>
      <c r="D79" s="27"/>
      <c r="E79" s="28">
        <f t="shared" si="0"/>
        <v>0</v>
      </c>
      <c r="F79" s="27">
        <v>0</v>
      </c>
      <c r="G79" s="29">
        <v>0</v>
      </c>
    </row>
    <row r="80" spans="1:7" hidden="1" outlineLevel="1" x14ac:dyDescent="0.25">
      <c r="A80" s="25"/>
      <c r="B80" s="32" t="s">
        <v>20</v>
      </c>
      <c r="C80" s="27"/>
      <c r="D80" s="27"/>
      <c r="E80" s="28">
        <f t="shared" si="0"/>
        <v>0</v>
      </c>
      <c r="F80" s="27">
        <v>0</v>
      </c>
      <c r="G80" s="29">
        <v>0</v>
      </c>
    </row>
    <row r="81" spans="1:7" hidden="1" outlineLevel="1" x14ac:dyDescent="0.25">
      <c r="A81" s="25"/>
      <c r="B81" s="32" t="s">
        <v>21</v>
      </c>
      <c r="C81" s="27"/>
      <c r="D81" s="27"/>
      <c r="E81" s="28">
        <f t="shared" si="0"/>
        <v>0</v>
      </c>
      <c r="F81" s="27">
        <v>0</v>
      </c>
      <c r="G81" s="29">
        <v>0</v>
      </c>
    </row>
    <row r="82" spans="1:7" collapsed="1" x14ac:dyDescent="0.25">
      <c r="A82" s="25" t="s">
        <v>39</v>
      </c>
      <c r="B82" s="31" t="s">
        <v>25</v>
      </c>
      <c r="C82" s="27"/>
      <c r="D82" s="27"/>
      <c r="E82" s="28">
        <f t="shared" si="0"/>
        <v>0</v>
      </c>
      <c r="F82" s="27">
        <v>0</v>
      </c>
      <c r="G82" s="29">
        <v>0</v>
      </c>
    </row>
    <row r="83" spans="1:7" hidden="1" outlineLevel="1" x14ac:dyDescent="0.25">
      <c r="A83" s="25"/>
      <c r="B83" s="32" t="s">
        <v>16</v>
      </c>
      <c r="C83" s="27"/>
      <c r="D83" s="27"/>
      <c r="E83" s="28">
        <f t="shared" si="0"/>
        <v>0</v>
      </c>
      <c r="F83" s="27">
        <v>0</v>
      </c>
      <c r="G83" s="29">
        <v>0</v>
      </c>
    </row>
    <row r="84" spans="1:7" hidden="1" outlineLevel="1" x14ac:dyDescent="0.25">
      <c r="A84" s="25"/>
      <c r="B84" s="32" t="s">
        <v>17</v>
      </c>
      <c r="C84" s="27"/>
      <c r="D84" s="27"/>
      <c r="E84" s="28">
        <f t="shared" si="0"/>
        <v>0</v>
      </c>
      <c r="F84" s="27">
        <v>0</v>
      </c>
      <c r="G84" s="29">
        <v>0</v>
      </c>
    </row>
    <row r="85" spans="1:7" hidden="1" outlineLevel="1" x14ac:dyDescent="0.25">
      <c r="A85" s="25"/>
      <c r="B85" s="32" t="s">
        <v>18</v>
      </c>
      <c r="C85" s="27"/>
      <c r="D85" s="27"/>
      <c r="E85" s="28">
        <f t="shared" si="0"/>
        <v>0</v>
      </c>
      <c r="F85" s="27">
        <v>0</v>
      </c>
      <c r="G85" s="29">
        <v>0</v>
      </c>
    </row>
    <row r="86" spans="1:7" hidden="1" outlineLevel="1" x14ac:dyDescent="0.25">
      <c r="A86" s="25"/>
      <c r="B86" s="32" t="s">
        <v>19</v>
      </c>
      <c r="C86" s="27"/>
      <c r="D86" s="27"/>
      <c r="E86" s="28">
        <f t="shared" si="0"/>
        <v>0</v>
      </c>
      <c r="F86" s="27">
        <v>0</v>
      </c>
      <c r="G86" s="29">
        <v>0</v>
      </c>
    </row>
    <row r="87" spans="1:7" hidden="1" outlineLevel="1" x14ac:dyDescent="0.25">
      <c r="A87" s="25"/>
      <c r="B87" s="32" t="s">
        <v>20</v>
      </c>
      <c r="C87" s="27"/>
      <c r="D87" s="27"/>
      <c r="E87" s="28">
        <f t="shared" si="0"/>
        <v>0</v>
      </c>
      <c r="F87" s="27">
        <v>0</v>
      </c>
      <c r="G87" s="29">
        <v>0</v>
      </c>
    </row>
    <row r="88" spans="1:7" hidden="1" outlineLevel="1" x14ac:dyDescent="0.25">
      <c r="A88" s="25"/>
      <c r="B88" s="32" t="s">
        <v>21</v>
      </c>
      <c r="C88" s="27"/>
      <c r="D88" s="27"/>
      <c r="E88" s="28">
        <f t="shared" si="0"/>
        <v>0</v>
      </c>
      <c r="F88" s="27">
        <v>0</v>
      </c>
      <c r="G88" s="29">
        <v>0</v>
      </c>
    </row>
    <row r="89" spans="1:7" collapsed="1" x14ac:dyDescent="0.25">
      <c r="A89" s="25" t="s">
        <v>40</v>
      </c>
      <c r="B89" s="31" t="s">
        <v>27</v>
      </c>
      <c r="C89" s="27"/>
      <c r="D89" s="27"/>
      <c r="E89" s="28">
        <f t="shared" si="0"/>
        <v>0</v>
      </c>
      <c r="F89" s="27">
        <v>0</v>
      </c>
      <c r="G89" s="29">
        <v>0</v>
      </c>
    </row>
    <row r="90" spans="1:7" hidden="1" outlineLevel="1" x14ac:dyDescent="0.25">
      <c r="A90" s="25"/>
      <c r="B90" s="32" t="s">
        <v>16</v>
      </c>
      <c r="C90" s="27"/>
      <c r="D90" s="27"/>
      <c r="E90" s="28">
        <f t="shared" si="0"/>
        <v>0</v>
      </c>
      <c r="F90" s="27">
        <v>0</v>
      </c>
      <c r="G90" s="29">
        <v>0</v>
      </c>
    </row>
    <row r="91" spans="1:7" hidden="1" outlineLevel="1" x14ac:dyDescent="0.25">
      <c r="A91" s="25"/>
      <c r="B91" s="32" t="s">
        <v>17</v>
      </c>
      <c r="C91" s="27"/>
      <c r="D91" s="27"/>
      <c r="E91" s="28">
        <f t="shared" si="0"/>
        <v>0</v>
      </c>
      <c r="F91" s="27">
        <v>0</v>
      </c>
      <c r="G91" s="29">
        <v>0</v>
      </c>
    </row>
    <row r="92" spans="1:7" hidden="1" outlineLevel="1" x14ac:dyDescent="0.25">
      <c r="A92" s="25"/>
      <c r="B92" s="32" t="s">
        <v>18</v>
      </c>
      <c r="C92" s="27"/>
      <c r="D92" s="27"/>
      <c r="E92" s="28">
        <f t="shared" si="0"/>
        <v>0</v>
      </c>
      <c r="F92" s="27">
        <v>0</v>
      </c>
      <c r="G92" s="29">
        <v>0</v>
      </c>
    </row>
    <row r="93" spans="1:7" hidden="1" outlineLevel="1" x14ac:dyDescent="0.25">
      <c r="A93" s="25"/>
      <c r="B93" s="32" t="s">
        <v>19</v>
      </c>
      <c r="C93" s="27"/>
      <c r="D93" s="27"/>
      <c r="E93" s="28">
        <f t="shared" si="0"/>
        <v>0</v>
      </c>
      <c r="F93" s="27">
        <v>0</v>
      </c>
      <c r="G93" s="29">
        <v>0</v>
      </c>
    </row>
    <row r="94" spans="1:7" hidden="1" outlineLevel="1" x14ac:dyDescent="0.25">
      <c r="A94" s="25"/>
      <c r="B94" s="32" t="s">
        <v>20</v>
      </c>
      <c r="C94" s="27"/>
      <c r="D94" s="27"/>
      <c r="E94" s="28">
        <f t="shared" si="0"/>
        <v>0</v>
      </c>
      <c r="F94" s="27">
        <v>0</v>
      </c>
      <c r="G94" s="29">
        <v>0</v>
      </c>
    </row>
    <row r="95" spans="1:7" hidden="1" outlineLevel="1" x14ac:dyDescent="0.25">
      <c r="A95" s="25"/>
      <c r="B95" s="32" t="s">
        <v>21</v>
      </c>
      <c r="C95" s="27"/>
      <c r="D95" s="27"/>
      <c r="E95" s="28">
        <f t="shared" si="0"/>
        <v>0</v>
      </c>
      <c r="F95" s="27">
        <v>0</v>
      </c>
      <c r="G95" s="29">
        <v>0</v>
      </c>
    </row>
    <row r="96" spans="1:7" collapsed="1" x14ac:dyDescent="0.25">
      <c r="A96" s="25" t="s">
        <v>41</v>
      </c>
      <c r="B96" s="30" t="s">
        <v>29</v>
      </c>
      <c r="C96" s="27"/>
      <c r="D96" s="27"/>
      <c r="E96" s="28">
        <f t="shared" si="0"/>
        <v>0</v>
      </c>
      <c r="F96" s="27">
        <v>0</v>
      </c>
      <c r="G96" s="29">
        <v>0</v>
      </c>
    </row>
    <row r="97" spans="1:7" x14ac:dyDescent="0.25">
      <c r="A97" s="25" t="s">
        <v>42</v>
      </c>
      <c r="B97" s="31" t="s">
        <v>15</v>
      </c>
      <c r="C97" s="27"/>
      <c r="D97" s="27"/>
      <c r="E97" s="28">
        <f t="shared" si="0"/>
        <v>0</v>
      </c>
      <c r="F97" s="27">
        <v>0</v>
      </c>
      <c r="G97" s="29">
        <v>0</v>
      </c>
    </row>
    <row r="98" spans="1:7" hidden="1" outlineLevel="1" x14ac:dyDescent="0.25">
      <c r="A98" s="25"/>
      <c r="B98" s="32" t="s">
        <v>16</v>
      </c>
      <c r="C98" s="27"/>
      <c r="D98" s="27"/>
      <c r="E98" s="28">
        <f t="shared" si="0"/>
        <v>0</v>
      </c>
      <c r="F98" s="27">
        <v>0</v>
      </c>
      <c r="G98" s="29">
        <v>0</v>
      </c>
    </row>
    <row r="99" spans="1:7" hidden="1" outlineLevel="1" x14ac:dyDescent="0.25">
      <c r="A99" s="25"/>
      <c r="B99" s="32" t="s">
        <v>17</v>
      </c>
      <c r="C99" s="27"/>
      <c r="D99" s="27"/>
      <c r="E99" s="28">
        <f t="shared" si="0"/>
        <v>0</v>
      </c>
      <c r="F99" s="27">
        <v>0</v>
      </c>
      <c r="G99" s="29">
        <v>0</v>
      </c>
    </row>
    <row r="100" spans="1:7" hidden="1" outlineLevel="1" x14ac:dyDescent="0.25">
      <c r="A100" s="25"/>
      <c r="B100" s="32" t="s">
        <v>18</v>
      </c>
      <c r="C100" s="27"/>
      <c r="D100" s="27"/>
      <c r="E100" s="28">
        <f t="shared" si="0"/>
        <v>0</v>
      </c>
      <c r="F100" s="27">
        <v>0</v>
      </c>
      <c r="G100" s="29">
        <v>0</v>
      </c>
    </row>
    <row r="101" spans="1:7" hidden="1" outlineLevel="1" x14ac:dyDescent="0.25">
      <c r="A101" s="25"/>
      <c r="B101" s="32" t="s">
        <v>19</v>
      </c>
      <c r="C101" s="27"/>
      <c r="D101" s="27"/>
      <c r="E101" s="28">
        <f t="shared" si="0"/>
        <v>0</v>
      </c>
      <c r="F101" s="27">
        <v>0</v>
      </c>
      <c r="G101" s="29">
        <v>0</v>
      </c>
    </row>
    <row r="102" spans="1:7" hidden="1" outlineLevel="1" x14ac:dyDescent="0.25">
      <c r="A102" s="25"/>
      <c r="B102" s="32" t="s">
        <v>20</v>
      </c>
      <c r="C102" s="27"/>
      <c r="D102" s="27"/>
      <c r="E102" s="28">
        <f t="shared" si="0"/>
        <v>0</v>
      </c>
      <c r="F102" s="27">
        <v>0</v>
      </c>
      <c r="G102" s="29">
        <v>0</v>
      </c>
    </row>
    <row r="103" spans="1:7" hidden="1" outlineLevel="1" x14ac:dyDescent="0.25">
      <c r="A103" s="25"/>
      <c r="B103" s="32" t="s">
        <v>21</v>
      </c>
      <c r="C103" s="27"/>
      <c r="D103" s="27"/>
      <c r="E103" s="28">
        <f t="shared" si="0"/>
        <v>0</v>
      </c>
      <c r="F103" s="27">
        <v>0</v>
      </c>
      <c r="G103" s="29">
        <v>0</v>
      </c>
    </row>
    <row r="104" spans="1:7" collapsed="1" x14ac:dyDescent="0.25">
      <c r="A104" s="25" t="s">
        <v>43</v>
      </c>
      <c r="B104" s="31" t="s">
        <v>23</v>
      </c>
      <c r="C104" s="27"/>
      <c r="D104" s="27"/>
      <c r="E104" s="28">
        <f t="shared" si="0"/>
        <v>0</v>
      </c>
      <c r="F104" s="27">
        <v>0</v>
      </c>
      <c r="G104" s="29">
        <v>0</v>
      </c>
    </row>
    <row r="105" spans="1:7" hidden="1" outlineLevel="1" x14ac:dyDescent="0.25">
      <c r="A105" s="25"/>
      <c r="B105" s="32" t="s">
        <v>16</v>
      </c>
      <c r="C105" s="27"/>
      <c r="D105" s="27"/>
      <c r="E105" s="28">
        <f t="shared" si="0"/>
        <v>0</v>
      </c>
      <c r="F105" s="27">
        <v>0</v>
      </c>
      <c r="G105" s="29">
        <v>0</v>
      </c>
    </row>
    <row r="106" spans="1:7" hidden="1" outlineLevel="1" x14ac:dyDescent="0.25">
      <c r="A106" s="25"/>
      <c r="B106" s="32" t="s">
        <v>17</v>
      </c>
      <c r="C106" s="27"/>
      <c r="D106" s="27"/>
      <c r="E106" s="28">
        <f t="shared" si="0"/>
        <v>0</v>
      </c>
      <c r="F106" s="27">
        <v>0</v>
      </c>
      <c r="G106" s="29">
        <v>0</v>
      </c>
    </row>
    <row r="107" spans="1:7" hidden="1" outlineLevel="1" x14ac:dyDescent="0.25">
      <c r="A107" s="25"/>
      <c r="B107" s="32" t="s">
        <v>18</v>
      </c>
      <c r="C107" s="27"/>
      <c r="D107" s="27"/>
      <c r="E107" s="28">
        <f t="shared" si="0"/>
        <v>0</v>
      </c>
      <c r="F107" s="27">
        <v>0</v>
      </c>
      <c r="G107" s="29">
        <v>0</v>
      </c>
    </row>
    <row r="108" spans="1:7" hidden="1" outlineLevel="1" x14ac:dyDescent="0.25">
      <c r="A108" s="25"/>
      <c r="B108" s="32" t="s">
        <v>19</v>
      </c>
      <c r="C108" s="27"/>
      <c r="D108" s="27"/>
      <c r="E108" s="28">
        <f t="shared" si="0"/>
        <v>0</v>
      </c>
      <c r="F108" s="27">
        <v>0</v>
      </c>
      <c r="G108" s="29">
        <v>0</v>
      </c>
    </row>
    <row r="109" spans="1:7" hidden="1" outlineLevel="1" x14ac:dyDescent="0.25">
      <c r="A109" s="25"/>
      <c r="B109" s="32" t="s">
        <v>20</v>
      </c>
      <c r="C109" s="27"/>
      <c r="D109" s="27"/>
      <c r="E109" s="28">
        <f t="shared" si="0"/>
        <v>0</v>
      </c>
      <c r="F109" s="27">
        <v>0</v>
      </c>
      <c r="G109" s="29">
        <v>0</v>
      </c>
    </row>
    <row r="110" spans="1:7" hidden="1" outlineLevel="1" x14ac:dyDescent="0.25">
      <c r="A110" s="25"/>
      <c r="B110" s="32" t="s">
        <v>21</v>
      </c>
      <c r="C110" s="27"/>
      <c r="D110" s="27"/>
      <c r="E110" s="28">
        <f t="shared" ref="E110:E173" si="1">E103</f>
        <v>0</v>
      </c>
      <c r="F110" s="27">
        <v>0</v>
      </c>
      <c r="G110" s="29">
        <v>0</v>
      </c>
    </row>
    <row r="111" spans="1:7" collapsed="1" x14ac:dyDescent="0.25">
      <c r="A111" s="25" t="s">
        <v>44</v>
      </c>
      <c r="B111" s="31" t="s">
        <v>25</v>
      </c>
      <c r="C111" s="27"/>
      <c r="D111" s="27"/>
      <c r="E111" s="28">
        <f t="shared" si="1"/>
        <v>0</v>
      </c>
      <c r="F111" s="27">
        <v>0</v>
      </c>
      <c r="G111" s="29">
        <v>0</v>
      </c>
    </row>
    <row r="112" spans="1:7" hidden="1" outlineLevel="1" x14ac:dyDescent="0.25">
      <c r="A112" s="25"/>
      <c r="B112" s="32" t="s">
        <v>16</v>
      </c>
      <c r="C112" s="27"/>
      <c r="D112" s="27"/>
      <c r="E112" s="28">
        <f t="shared" si="1"/>
        <v>0</v>
      </c>
      <c r="F112" s="27">
        <v>0</v>
      </c>
      <c r="G112" s="29">
        <v>0</v>
      </c>
    </row>
    <row r="113" spans="1:7" hidden="1" outlineLevel="1" x14ac:dyDescent="0.25">
      <c r="A113" s="25"/>
      <c r="B113" s="32" t="s">
        <v>17</v>
      </c>
      <c r="C113" s="27"/>
      <c r="D113" s="27"/>
      <c r="E113" s="28">
        <f t="shared" si="1"/>
        <v>0</v>
      </c>
      <c r="F113" s="27">
        <v>0</v>
      </c>
      <c r="G113" s="29">
        <v>0</v>
      </c>
    </row>
    <row r="114" spans="1:7" hidden="1" outlineLevel="1" x14ac:dyDescent="0.25">
      <c r="A114" s="25"/>
      <c r="B114" s="32" t="s">
        <v>18</v>
      </c>
      <c r="C114" s="27"/>
      <c r="D114" s="27"/>
      <c r="E114" s="28">
        <f t="shared" si="1"/>
        <v>0</v>
      </c>
      <c r="F114" s="27">
        <v>0</v>
      </c>
      <c r="G114" s="29">
        <v>0</v>
      </c>
    </row>
    <row r="115" spans="1:7" hidden="1" outlineLevel="1" x14ac:dyDescent="0.25">
      <c r="A115" s="25"/>
      <c r="B115" s="32" t="s">
        <v>19</v>
      </c>
      <c r="C115" s="27"/>
      <c r="D115" s="27"/>
      <c r="E115" s="28">
        <f t="shared" si="1"/>
        <v>0</v>
      </c>
      <c r="F115" s="27">
        <v>0</v>
      </c>
      <c r="G115" s="29">
        <v>0</v>
      </c>
    </row>
    <row r="116" spans="1:7" hidden="1" outlineLevel="1" x14ac:dyDescent="0.25">
      <c r="A116" s="25"/>
      <c r="B116" s="32" t="s">
        <v>20</v>
      </c>
      <c r="C116" s="27"/>
      <c r="D116" s="27"/>
      <c r="E116" s="28">
        <f t="shared" si="1"/>
        <v>0</v>
      </c>
      <c r="F116" s="27">
        <v>0</v>
      </c>
      <c r="G116" s="29">
        <v>0</v>
      </c>
    </row>
    <row r="117" spans="1:7" hidden="1" outlineLevel="1" x14ac:dyDescent="0.25">
      <c r="A117" s="25"/>
      <c r="B117" s="32" t="s">
        <v>21</v>
      </c>
      <c r="C117" s="27"/>
      <c r="D117" s="27"/>
      <c r="E117" s="28">
        <f t="shared" si="1"/>
        <v>0</v>
      </c>
      <c r="F117" s="27">
        <v>0</v>
      </c>
      <c r="G117" s="29">
        <v>0</v>
      </c>
    </row>
    <row r="118" spans="1:7" collapsed="1" x14ac:dyDescent="0.25">
      <c r="A118" s="25" t="s">
        <v>45</v>
      </c>
      <c r="B118" s="31" t="s">
        <v>27</v>
      </c>
      <c r="C118" s="27"/>
      <c r="D118" s="27"/>
      <c r="E118" s="28">
        <f t="shared" si="1"/>
        <v>0</v>
      </c>
      <c r="F118" s="27">
        <v>0</v>
      </c>
      <c r="G118" s="29">
        <v>0</v>
      </c>
    </row>
    <row r="119" spans="1:7" hidden="1" outlineLevel="1" x14ac:dyDescent="0.25">
      <c r="A119" s="25"/>
      <c r="B119" s="32" t="s">
        <v>16</v>
      </c>
      <c r="C119" s="27"/>
      <c r="D119" s="27"/>
      <c r="E119" s="28">
        <f t="shared" si="1"/>
        <v>0</v>
      </c>
      <c r="F119" s="27">
        <v>0</v>
      </c>
      <c r="G119" s="29">
        <v>0</v>
      </c>
    </row>
    <row r="120" spans="1:7" hidden="1" outlineLevel="1" x14ac:dyDescent="0.25">
      <c r="A120" s="25"/>
      <c r="B120" s="32" t="s">
        <v>17</v>
      </c>
      <c r="C120" s="27"/>
      <c r="D120" s="27"/>
      <c r="E120" s="28">
        <f t="shared" si="1"/>
        <v>0</v>
      </c>
      <c r="F120" s="27">
        <v>0</v>
      </c>
      <c r="G120" s="29">
        <v>0</v>
      </c>
    </row>
    <row r="121" spans="1:7" hidden="1" outlineLevel="1" x14ac:dyDescent="0.25">
      <c r="A121" s="25"/>
      <c r="B121" s="32" t="s">
        <v>18</v>
      </c>
      <c r="C121" s="27"/>
      <c r="D121" s="27"/>
      <c r="E121" s="28">
        <f t="shared" si="1"/>
        <v>0</v>
      </c>
      <c r="F121" s="27">
        <v>0</v>
      </c>
      <c r="G121" s="29">
        <v>0</v>
      </c>
    </row>
    <row r="122" spans="1:7" hidden="1" outlineLevel="1" x14ac:dyDescent="0.25">
      <c r="A122" s="25"/>
      <c r="B122" s="32" t="s">
        <v>19</v>
      </c>
      <c r="C122" s="27"/>
      <c r="D122" s="27"/>
      <c r="E122" s="28">
        <f t="shared" si="1"/>
        <v>0</v>
      </c>
      <c r="F122" s="27">
        <v>0</v>
      </c>
      <c r="G122" s="29">
        <v>0</v>
      </c>
    </row>
    <row r="123" spans="1:7" hidden="1" outlineLevel="1" x14ac:dyDescent="0.25">
      <c r="A123" s="25"/>
      <c r="B123" s="32" t="s">
        <v>20</v>
      </c>
      <c r="C123" s="27"/>
      <c r="D123" s="27"/>
      <c r="E123" s="28">
        <f t="shared" si="1"/>
        <v>0</v>
      </c>
      <c r="F123" s="27">
        <v>0</v>
      </c>
      <c r="G123" s="29">
        <v>0</v>
      </c>
    </row>
    <row r="124" spans="1:7" hidden="1" outlineLevel="1" x14ac:dyDescent="0.25">
      <c r="A124" s="25"/>
      <c r="B124" s="32" t="s">
        <v>21</v>
      </c>
      <c r="C124" s="27"/>
      <c r="D124" s="27"/>
      <c r="E124" s="28">
        <f t="shared" si="1"/>
        <v>0</v>
      </c>
      <c r="F124" s="27">
        <v>0</v>
      </c>
      <c r="G124" s="29">
        <v>0</v>
      </c>
    </row>
    <row r="125" spans="1:7" collapsed="1" x14ac:dyDescent="0.25">
      <c r="A125" s="25" t="s">
        <v>46</v>
      </c>
      <c r="B125" s="26" t="s">
        <v>47</v>
      </c>
      <c r="C125" s="27"/>
      <c r="D125" s="27"/>
      <c r="E125" s="28">
        <f t="shared" si="1"/>
        <v>0</v>
      </c>
      <c r="F125" s="27">
        <v>0</v>
      </c>
      <c r="G125" s="29">
        <v>0</v>
      </c>
    </row>
    <row r="126" spans="1:7" x14ac:dyDescent="0.25">
      <c r="A126" s="25" t="s">
        <v>48</v>
      </c>
      <c r="B126" s="30" t="s">
        <v>13</v>
      </c>
      <c r="C126" s="27"/>
      <c r="D126" s="27"/>
      <c r="E126" s="28">
        <f t="shared" si="1"/>
        <v>0</v>
      </c>
      <c r="F126" s="27">
        <v>0</v>
      </c>
      <c r="G126" s="29">
        <v>0</v>
      </c>
    </row>
    <row r="127" spans="1:7" x14ac:dyDescent="0.25">
      <c r="A127" s="25" t="s">
        <v>49</v>
      </c>
      <c r="B127" s="31" t="s">
        <v>15</v>
      </c>
      <c r="C127" s="27"/>
      <c r="D127" s="27"/>
      <c r="E127" s="28">
        <f t="shared" si="1"/>
        <v>0</v>
      </c>
      <c r="F127" s="27">
        <v>0</v>
      </c>
      <c r="G127" s="29">
        <v>0</v>
      </c>
    </row>
    <row r="128" spans="1:7" hidden="1" outlineLevel="1" x14ac:dyDescent="0.25">
      <c r="A128" s="25"/>
      <c r="B128" s="32" t="s">
        <v>16</v>
      </c>
      <c r="C128" s="27"/>
      <c r="D128" s="27"/>
      <c r="E128" s="28">
        <f t="shared" si="1"/>
        <v>0</v>
      </c>
      <c r="F128" s="27">
        <v>0</v>
      </c>
      <c r="G128" s="29">
        <v>0</v>
      </c>
    </row>
    <row r="129" spans="1:7" hidden="1" outlineLevel="1" x14ac:dyDescent="0.25">
      <c r="A129" s="25"/>
      <c r="B129" s="32" t="s">
        <v>17</v>
      </c>
      <c r="C129" s="27"/>
      <c r="D129" s="27"/>
      <c r="E129" s="28">
        <f t="shared" si="1"/>
        <v>0</v>
      </c>
      <c r="F129" s="27">
        <v>0</v>
      </c>
      <c r="G129" s="29">
        <v>0</v>
      </c>
    </row>
    <row r="130" spans="1:7" hidden="1" outlineLevel="1" x14ac:dyDescent="0.25">
      <c r="A130" s="25"/>
      <c r="B130" s="32" t="s">
        <v>18</v>
      </c>
      <c r="C130" s="27"/>
      <c r="D130" s="27"/>
      <c r="E130" s="28">
        <f t="shared" si="1"/>
        <v>0</v>
      </c>
      <c r="F130" s="27">
        <v>0</v>
      </c>
      <c r="G130" s="29">
        <v>0</v>
      </c>
    </row>
    <row r="131" spans="1:7" hidden="1" outlineLevel="1" x14ac:dyDescent="0.25">
      <c r="A131" s="25"/>
      <c r="B131" s="32" t="s">
        <v>19</v>
      </c>
      <c r="C131" s="27"/>
      <c r="D131" s="27"/>
      <c r="E131" s="28">
        <f t="shared" si="1"/>
        <v>0</v>
      </c>
      <c r="F131" s="27">
        <v>0</v>
      </c>
      <c r="G131" s="29">
        <v>0</v>
      </c>
    </row>
    <row r="132" spans="1:7" hidden="1" outlineLevel="1" x14ac:dyDescent="0.25">
      <c r="A132" s="25"/>
      <c r="B132" s="32" t="s">
        <v>20</v>
      </c>
      <c r="C132" s="27"/>
      <c r="D132" s="27"/>
      <c r="E132" s="28">
        <f t="shared" si="1"/>
        <v>0</v>
      </c>
      <c r="F132" s="27">
        <v>0</v>
      </c>
      <c r="G132" s="29">
        <v>0</v>
      </c>
    </row>
    <row r="133" spans="1:7" hidden="1" outlineLevel="1" x14ac:dyDescent="0.25">
      <c r="A133" s="25"/>
      <c r="B133" s="32" t="s">
        <v>21</v>
      </c>
      <c r="C133" s="27"/>
      <c r="D133" s="27"/>
      <c r="E133" s="28">
        <f t="shared" si="1"/>
        <v>0</v>
      </c>
      <c r="F133" s="27">
        <v>0</v>
      </c>
      <c r="G133" s="29">
        <v>0</v>
      </c>
    </row>
    <row r="134" spans="1:7" collapsed="1" x14ac:dyDescent="0.25">
      <c r="A134" s="25" t="s">
        <v>50</v>
      </c>
      <c r="B134" s="31" t="s">
        <v>23</v>
      </c>
      <c r="C134" s="27"/>
      <c r="D134" s="27"/>
      <c r="E134" s="28">
        <f t="shared" si="1"/>
        <v>0</v>
      </c>
      <c r="F134" s="27">
        <v>0</v>
      </c>
      <c r="G134" s="29">
        <v>0</v>
      </c>
    </row>
    <row r="135" spans="1:7" hidden="1" outlineLevel="1" x14ac:dyDescent="0.25">
      <c r="A135" s="25"/>
      <c r="B135" s="32" t="s">
        <v>16</v>
      </c>
      <c r="C135" s="27"/>
      <c r="D135" s="27"/>
      <c r="E135" s="28">
        <f t="shared" si="1"/>
        <v>0</v>
      </c>
      <c r="F135" s="27">
        <v>0</v>
      </c>
      <c r="G135" s="29">
        <v>0</v>
      </c>
    </row>
    <row r="136" spans="1:7" hidden="1" outlineLevel="1" x14ac:dyDescent="0.25">
      <c r="A136" s="25"/>
      <c r="B136" s="32" t="s">
        <v>17</v>
      </c>
      <c r="C136" s="27"/>
      <c r="D136" s="27"/>
      <c r="E136" s="28">
        <f t="shared" si="1"/>
        <v>0</v>
      </c>
      <c r="F136" s="27">
        <v>0</v>
      </c>
      <c r="G136" s="29">
        <v>0</v>
      </c>
    </row>
    <row r="137" spans="1:7" hidden="1" outlineLevel="1" x14ac:dyDescent="0.25">
      <c r="A137" s="25"/>
      <c r="B137" s="32" t="s">
        <v>18</v>
      </c>
      <c r="C137" s="27"/>
      <c r="D137" s="27"/>
      <c r="E137" s="28">
        <f t="shared" si="1"/>
        <v>0</v>
      </c>
      <c r="F137" s="27">
        <v>0</v>
      </c>
      <c r="G137" s="29">
        <v>0</v>
      </c>
    </row>
    <row r="138" spans="1:7" hidden="1" outlineLevel="1" x14ac:dyDescent="0.25">
      <c r="A138" s="25"/>
      <c r="B138" s="32" t="s">
        <v>19</v>
      </c>
      <c r="C138" s="27"/>
      <c r="D138" s="27"/>
      <c r="E138" s="28">
        <f t="shared" si="1"/>
        <v>0</v>
      </c>
      <c r="F138" s="27">
        <v>0</v>
      </c>
      <c r="G138" s="29">
        <v>0</v>
      </c>
    </row>
    <row r="139" spans="1:7" hidden="1" outlineLevel="1" x14ac:dyDescent="0.25">
      <c r="A139" s="25"/>
      <c r="B139" s="32" t="s">
        <v>20</v>
      </c>
      <c r="C139" s="27"/>
      <c r="D139" s="27"/>
      <c r="E139" s="28">
        <f t="shared" si="1"/>
        <v>0</v>
      </c>
      <c r="F139" s="27">
        <v>0</v>
      </c>
      <c r="G139" s="29">
        <v>0</v>
      </c>
    </row>
    <row r="140" spans="1:7" hidden="1" outlineLevel="1" x14ac:dyDescent="0.25">
      <c r="A140" s="25"/>
      <c r="B140" s="32" t="s">
        <v>21</v>
      </c>
      <c r="C140" s="27"/>
      <c r="D140" s="27"/>
      <c r="E140" s="28">
        <f t="shared" si="1"/>
        <v>0</v>
      </c>
      <c r="F140" s="27">
        <v>0</v>
      </c>
      <c r="G140" s="29">
        <v>0</v>
      </c>
    </row>
    <row r="141" spans="1:7" collapsed="1" x14ac:dyDescent="0.25">
      <c r="A141" s="25" t="s">
        <v>51</v>
      </c>
      <c r="B141" s="31" t="s">
        <v>25</v>
      </c>
      <c r="C141" s="27"/>
      <c r="D141" s="27"/>
      <c r="E141" s="28">
        <f t="shared" si="1"/>
        <v>0</v>
      </c>
      <c r="F141" s="27">
        <v>0</v>
      </c>
      <c r="G141" s="29">
        <v>0</v>
      </c>
    </row>
    <row r="142" spans="1:7" hidden="1" outlineLevel="1" x14ac:dyDescent="0.25">
      <c r="A142" s="25"/>
      <c r="B142" s="32" t="s">
        <v>16</v>
      </c>
      <c r="C142" s="27"/>
      <c r="D142" s="27"/>
      <c r="E142" s="28">
        <f t="shared" si="1"/>
        <v>0</v>
      </c>
      <c r="F142" s="27">
        <v>0</v>
      </c>
      <c r="G142" s="29">
        <v>0</v>
      </c>
    </row>
    <row r="143" spans="1:7" hidden="1" outlineLevel="1" x14ac:dyDescent="0.25">
      <c r="A143" s="25"/>
      <c r="B143" s="32" t="s">
        <v>17</v>
      </c>
      <c r="C143" s="27"/>
      <c r="D143" s="27"/>
      <c r="E143" s="28">
        <f t="shared" si="1"/>
        <v>0</v>
      </c>
      <c r="F143" s="27">
        <v>0</v>
      </c>
      <c r="G143" s="29">
        <v>0</v>
      </c>
    </row>
    <row r="144" spans="1:7" hidden="1" outlineLevel="1" x14ac:dyDescent="0.25">
      <c r="A144" s="25"/>
      <c r="B144" s="32" t="s">
        <v>18</v>
      </c>
      <c r="C144" s="27"/>
      <c r="D144" s="27"/>
      <c r="E144" s="28">
        <f t="shared" si="1"/>
        <v>0</v>
      </c>
      <c r="F144" s="27">
        <v>0</v>
      </c>
      <c r="G144" s="29">
        <v>0</v>
      </c>
    </row>
    <row r="145" spans="1:7" hidden="1" outlineLevel="1" x14ac:dyDescent="0.25">
      <c r="A145" s="25"/>
      <c r="B145" s="32" t="s">
        <v>19</v>
      </c>
      <c r="C145" s="27"/>
      <c r="D145" s="27"/>
      <c r="E145" s="28">
        <f t="shared" si="1"/>
        <v>0</v>
      </c>
      <c r="F145" s="27">
        <v>0</v>
      </c>
      <c r="G145" s="29">
        <v>0</v>
      </c>
    </row>
    <row r="146" spans="1:7" hidden="1" outlineLevel="1" x14ac:dyDescent="0.25">
      <c r="A146" s="25"/>
      <c r="B146" s="32" t="s">
        <v>20</v>
      </c>
      <c r="C146" s="27"/>
      <c r="D146" s="27"/>
      <c r="E146" s="28">
        <f t="shared" si="1"/>
        <v>0</v>
      </c>
      <c r="F146" s="27">
        <v>0</v>
      </c>
      <c r="G146" s="29">
        <v>0</v>
      </c>
    </row>
    <row r="147" spans="1:7" hidden="1" outlineLevel="1" x14ac:dyDescent="0.25">
      <c r="A147" s="25"/>
      <c r="B147" s="32" t="s">
        <v>21</v>
      </c>
      <c r="C147" s="27"/>
      <c r="D147" s="27"/>
      <c r="E147" s="28">
        <f t="shared" si="1"/>
        <v>0</v>
      </c>
      <c r="F147" s="27">
        <v>0</v>
      </c>
      <c r="G147" s="29">
        <v>0</v>
      </c>
    </row>
    <row r="148" spans="1:7" collapsed="1" x14ac:dyDescent="0.25">
      <c r="A148" s="25" t="s">
        <v>52</v>
      </c>
      <c r="B148" s="31" t="s">
        <v>27</v>
      </c>
      <c r="C148" s="27"/>
      <c r="D148" s="27"/>
      <c r="E148" s="28">
        <f t="shared" si="1"/>
        <v>0</v>
      </c>
      <c r="F148" s="27">
        <v>0</v>
      </c>
      <c r="G148" s="29">
        <v>0</v>
      </c>
    </row>
    <row r="149" spans="1:7" x14ac:dyDescent="0.25">
      <c r="A149" s="25"/>
      <c r="B149" s="33" t="s">
        <v>16</v>
      </c>
      <c r="C149" s="27"/>
      <c r="D149" s="27"/>
      <c r="E149" s="28">
        <f t="shared" si="1"/>
        <v>0</v>
      </c>
      <c r="F149" s="27">
        <v>0</v>
      </c>
      <c r="G149" s="29">
        <v>0</v>
      </c>
    </row>
    <row r="150" spans="1:7" hidden="1" outlineLevel="1" x14ac:dyDescent="0.25">
      <c r="A150" s="25"/>
      <c r="B150" s="32" t="s">
        <v>16</v>
      </c>
      <c r="C150" s="27"/>
      <c r="D150" s="27"/>
      <c r="E150" s="28">
        <f t="shared" si="1"/>
        <v>0</v>
      </c>
      <c r="F150" s="27">
        <v>0</v>
      </c>
      <c r="G150" s="29">
        <v>0</v>
      </c>
    </row>
    <row r="151" spans="1:7" hidden="1" outlineLevel="1" x14ac:dyDescent="0.25">
      <c r="A151" s="25"/>
      <c r="B151" s="32" t="s">
        <v>17</v>
      </c>
      <c r="C151" s="27"/>
      <c r="D151" s="27"/>
      <c r="E151" s="28">
        <f t="shared" si="1"/>
        <v>0</v>
      </c>
      <c r="F151" s="27">
        <v>0</v>
      </c>
      <c r="G151" s="29">
        <v>0</v>
      </c>
    </row>
    <row r="152" spans="1:7" hidden="1" outlineLevel="1" x14ac:dyDescent="0.25">
      <c r="A152" s="25"/>
      <c r="B152" s="32" t="s">
        <v>18</v>
      </c>
      <c r="C152" s="27"/>
      <c r="D152" s="27"/>
      <c r="E152" s="28">
        <f t="shared" si="1"/>
        <v>0</v>
      </c>
      <c r="F152" s="27">
        <v>0</v>
      </c>
      <c r="G152" s="29">
        <v>0</v>
      </c>
    </row>
    <row r="153" spans="1:7" hidden="1" outlineLevel="1" x14ac:dyDescent="0.25">
      <c r="A153" s="25"/>
      <c r="B153" s="32" t="s">
        <v>19</v>
      </c>
      <c r="C153" s="27"/>
      <c r="D153" s="27"/>
      <c r="E153" s="28">
        <f t="shared" si="1"/>
        <v>0</v>
      </c>
      <c r="F153" s="27">
        <v>0</v>
      </c>
      <c r="G153" s="29">
        <v>0</v>
      </c>
    </row>
    <row r="154" spans="1:7" hidden="1" outlineLevel="1" x14ac:dyDescent="0.25">
      <c r="A154" s="25"/>
      <c r="B154" s="32" t="s">
        <v>20</v>
      </c>
      <c r="C154" s="27"/>
      <c r="D154" s="27"/>
      <c r="E154" s="28">
        <f t="shared" si="1"/>
        <v>0</v>
      </c>
      <c r="F154" s="27">
        <v>0</v>
      </c>
      <c r="G154" s="29">
        <v>0</v>
      </c>
    </row>
    <row r="155" spans="1:7" hidden="1" outlineLevel="1" x14ac:dyDescent="0.25">
      <c r="A155" s="25"/>
      <c r="B155" s="32" t="s">
        <v>21</v>
      </c>
      <c r="C155" s="27"/>
      <c r="D155" s="27"/>
      <c r="E155" s="28">
        <f t="shared" si="1"/>
        <v>0</v>
      </c>
      <c r="F155" s="27">
        <v>0</v>
      </c>
      <c r="G155" s="29">
        <v>0</v>
      </c>
    </row>
    <row r="156" spans="1:7" collapsed="1" x14ac:dyDescent="0.25">
      <c r="A156" s="25" t="s">
        <v>53</v>
      </c>
      <c r="B156" s="30" t="s">
        <v>29</v>
      </c>
      <c r="C156" s="27"/>
      <c r="D156" s="27"/>
      <c r="E156" s="28">
        <f t="shared" si="1"/>
        <v>0</v>
      </c>
      <c r="F156" s="27">
        <v>0</v>
      </c>
      <c r="G156" s="29">
        <v>0</v>
      </c>
    </row>
    <row r="157" spans="1:7" x14ac:dyDescent="0.25">
      <c r="A157" s="25" t="s">
        <v>54</v>
      </c>
      <c r="B157" s="31" t="s">
        <v>15</v>
      </c>
      <c r="C157" s="27"/>
      <c r="D157" s="27"/>
      <c r="E157" s="28">
        <f t="shared" si="1"/>
        <v>0</v>
      </c>
      <c r="F157" s="27">
        <v>0</v>
      </c>
      <c r="G157" s="29">
        <v>0</v>
      </c>
    </row>
    <row r="158" spans="1:7" hidden="1" outlineLevel="1" x14ac:dyDescent="0.25">
      <c r="A158" s="25" t="s">
        <v>55</v>
      </c>
      <c r="B158" s="32" t="s">
        <v>16</v>
      </c>
      <c r="C158" s="27"/>
      <c r="D158" s="27"/>
      <c r="E158" s="28">
        <f t="shared" si="1"/>
        <v>0</v>
      </c>
      <c r="F158" s="27">
        <v>0</v>
      </c>
      <c r="G158" s="29">
        <v>0</v>
      </c>
    </row>
    <row r="159" spans="1:7" hidden="1" outlineLevel="1" x14ac:dyDescent="0.25">
      <c r="A159" s="25" t="s">
        <v>56</v>
      </c>
      <c r="B159" s="32" t="s">
        <v>17</v>
      </c>
      <c r="C159" s="27"/>
      <c r="D159" s="27"/>
      <c r="E159" s="28">
        <f t="shared" si="1"/>
        <v>0</v>
      </c>
      <c r="F159" s="27">
        <v>0</v>
      </c>
      <c r="G159" s="29">
        <v>0</v>
      </c>
    </row>
    <row r="160" spans="1:7" hidden="1" outlineLevel="1" x14ac:dyDescent="0.25">
      <c r="A160" s="25" t="s">
        <v>57</v>
      </c>
      <c r="B160" s="32" t="s">
        <v>18</v>
      </c>
      <c r="C160" s="27"/>
      <c r="D160" s="27"/>
      <c r="E160" s="28">
        <f t="shared" si="1"/>
        <v>0</v>
      </c>
      <c r="F160" s="27">
        <v>0</v>
      </c>
      <c r="G160" s="29">
        <v>0</v>
      </c>
    </row>
    <row r="161" spans="1:7" hidden="1" outlineLevel="1" x14ac:dyDescent="0.25">
      <c r="A161" s="25" t="s">
        <v>58</v>
      </c>
      <c r="B161" s="32" t="s">
        <v>19</v>
      </c>
      <c r="C161" s="27"/>
      <c r="D161" s="27"/>
      <c r="E161" s="28">
        <f t="shared" si="1"/>
        <v>0</v>
      </c>
      <c r="F161" s="27">
        <v>0</v>
      </c>
      <c r="G161" s="29">
        <v>0</v>
      </c>
    </row>
    <row r="162" spans="1:7" hidden="1" outlineLevel="1" x14ac:dyDescent="0.25">
      <c r="A162" s="25" t="s">
        <v>59</v>
      </c>
      <c r="B162" s="32" t="s">
        <v>20</v>
      </c>
      <c r="C162" s="27"/>
      <c r="D162" s="27"/>
      <c r="E162" s="28">
        <f t="shared" si="1"/>
        <v>0</v>
      </c>
      <c r="F162" s="27">
        <v>0</v>
      </c>
      <c r="G162" s="29">
        <v>0</v>
      </c>
    </row>
    <row r="163" spans="1:7" hidden="1" outlineLevel="1" x14ac:dyDescent="0.25">
      <c r="A163" s="25" t="s">
        <v>60</v>
      </c>
      <c r="B163" s="32" t="s">
        <v>21</v>
      </c>
      <c r="C163" s="27"/>
      <c r="D163" s="27"/>
      <c r="E163" s="28">
        <f t="shared" si="1"/>
        <v>0</v>
      </c>
      <c r="F163" s="27">
        <v>0</v>
      </c>
      <c r="G163" s="29">
        <v>0</v>
      </c>
    </row>
    <row r="164" spans="1:7" collapsed="1" x14ac:dyDescent="0.25">
      <c r="A164" s="25" t="s">
        <v>61</v>
      </c>
      <c r="B164" s="31" t="s">
        <v>23</v>
      </c>
      <c r="C164" s="27"/>
      <c r="D164" s="27"/>
      <c r="E164" s="28">
        <f t="shared" si="1"/>
        <v>0</v>
      </c>
      <c r="F164" s="27">
        <v>0</v>
      </c>
      <c r="G164" s="29">
        <v>0</v>
      </c>
    </row>
    <row r="165" spans="1:7" hidden="1" outlineLevel="1" x14ac:dyDescent="0.25">
      <c r="A165" s="25" t="s">
        <v>62</v>
      </c>
      <c r="B165" s="32" t="s">
        <v>16</v>
      </c>
      <c r="C165" s="27"/>
      <c r="D165" s="27"/>
      <c r="E165" s="28">
        <f t="shared" si="1"/>
        <v>0</v>
      </c>
      <c r="F165" s="27">
        <v>0</v>
      </c>
      <c r="G165" s="29">
        <v>0</v>
      </c>
    </row>
    <row r="166" spans="1:7" hidden="1" outlineLevel="1" x14ac:dyDescent="0.25">
      <c r="A166" s="25" t="s">
        <v>63</v>
      </c>
      <c r="B166" s="32" t="s">
        <v>17</v>
      </c>
      <c r="C166" s="27"/>
      <c r="D166" s="27"/>
      <c r="E166" s="28">
        <f t="shared" si="1"/>
        <v>0</v>
      </c>
      <c r="F166" s="27">
        <v>0</v>
      </c>
      <c r="G166" s="29">
        <v>0</v>
      </c>
    </row>
    <row r="167" spans="1:7" hidden="1" outlineLevel="1" x14ac:dyDescent="0.25">
      <c r="A167" s="25" t="s">
        <v>64</v>
      </c>
      <c r="B167" s="32" t="s">
        <v>18</v>
      </c>
      <c r="C167" s="27"/>
      <c r="D167" s="27"/>
      <c r="E167" s="28">
        <f t="shared" si="1"/>
        <v>0</v>
      </c>
      <c r="F167" s="27">
        <v>0</v>
      </c>
      <c r="G167" s="29">
        <v>0</v>
      </c>
    </row>
    <row r="168" spans="1:7" hidden="1" outlineLevel="1" x14ac:dyDescent="0.25">
      <c r="A168" s="25" t="s">
        <v>65</v>
      </c>
      <c r="B168" s="32" t="s">
        <v>19</v>
      </c>
      <c r="C168" s="27"/>
      <c r="D168" s="27"/>
      <c r="E168" s="28">
        <f t="shared" si="1"/>
        <v>0</v>
      </c>
      <c r="F168" s="27">
        <v>0</v>
      </c>
      <c r="G168" s="29">
        <v>0</v>
      </c>
    </row>
    <row r="169" spans="1:7" hidden="1" outlineLevel="1" x14ac:dyDescent="0.25">
      <c r="A169" s="25" t="s">
        <v>66</v>
      </c>
      <c r="B169" s="32" t="s">
        <v>20</v>
      </c>
      <c r="C169" s="27"/>
      <c r="D169" s="27"/>
      <c r="E169" s="28">
        <f t="shared" si="1"/>
        <v>0</v>
      </c>
      <c r="F169" s="27">
        <v>0</v>
      </c>
      <c r="G169" s="29">
        <v>0</v>
      </c>
    </row>
    <row r="170" spans="1:7" hidden="1" outlineLevel="1" x14ac:dyDescent="0.25">
      <c r="A170" s="25" t="s">
        <v>67</v>
      </c>
      <c r="B170" s="32" t="s">
        <v>21</v>
      </c>
      <c r="C170" s="27"/>
      <c r="D170" s="27"/>
      <c r="E170" s="28">
        <f t="shared" si="1"/>
        <v>0</v>
      </c>
      <c r="F170" s="27">
        <v>0</v>
      </c>
      <c r="G170" s="29">
        <v>0</v>
      </c>
    </row>
    <row r="171" spans="1:7" collapsed="1" x14ac:dyDescent="0.25">
      <c r="A171" s="25" t="s">
        <v>68</v>
      </c>
      <c r="B171" s="31" t="s">
        <v>25</v>
      </c>
      <c r="C171" s="27"/>
      <c r="D171" s="27"/>
      <c r="E171" s="28">
        <f t="shared" si="1"/>
        <v>0</v>
      </c>
      <c r="F171" s="27">
        <v>0</v>
      </c>
      <c r="G171" s="29">
        <v>0</v>
      </c>
    </row>
    <row r="172" spans="1:7" hidden="1" outlineLevel="1" x14ac:dyDescent="0.25">
      <c r="A172" s="25" t="s">
        <v>69</v>
      </c>
      <c r="B172" s="32" t="s">
        <v>16</v>
      </c>
      <c r="C172" s="27"/>
      <c r="D172" s="27"/>
      <c r="E172" s="28">
        <f t="shared" si="1"/>
        <v>0</v>
      </c>
      <c r="F172" s="27">
        <v>0</v>
      </c>
      <c r="G172" s="29">
        <v>0</v>
      </c>
    </row>
    <row r="173" spans="1:7" hidden="1" outlineLevel="1" x14ac:dyDescent="0.25">
      <c r="A173" s="25" t="s">
        <v>70</v>
      </c>
      <c r="B173" s="32" t="s">
        <v>17</v>
      </c>
      <c r="C173" s="27"/>
      <c r="D173" s="27"/>
      <c r="E173" s="28">
        <f t="shared" si="1"/>
        <v>0</v>
      </c>
      <c r="F173" s="27">
        <v>0</v>
      </c>
      <c r="G173" s="29">
        <v>0</v>
      </c>
    </row>
    <row r="174" spans="1:7" hidden="1" outlineLevel="1" x14ac:dyDescent="0.25">
      <c r="A174" s="25" t="s">
        <v>71</v>
      </c>
      <c r="B174" s="32" t="s">
        <v>18</v>
      </c>
      <c r="C174" s="27"/>
      <c r="D174" s="27"/>
      <c r="E174" s="28">
        <f t="shared" ref="E174:E191" si="2">E167</f>
        <v>0</v>
      </c>
      <c r="F174" s="27">
        <v>0</v>
      </c>
      <c r="G174" s="29">
        <v>0</v>
      </c>
    </row>
    <row r="175" spans="1:7" hidden="1" outlineLevel="1" x14ac:dyDescent="0.25">
      <c r="A175" s="25" t="s">
        <v>72</v>
      </c>
      <c r="B175" s="32" t="s">
        <v>19</v>
      </c>
      <c r="C175" s="27"/>
      <c r="D175" s="27"/>
      <c r="E175" s="28">
        <f t="shared" si="2"/>
        <v>0</v>
      </c>
      <c r="F175" s="27">
        <v>0</v>
      </c>
      <c r="G175" s="29">
        <v>0</v>
      </c>
    </row>
    <row r="176" spans="1:7" hidden="1" outlineLevel="1" x14ac:dyDescent="0.25">
      <c r="A176" s="25" t="s">
        <v>73</v>
      </c>
      <c r="B176" s="32" t="s">
        <v>20</v>
      </c>
      <c r="C176" s="27"/>
      <c r="D176" s="27"/>
      <c r="E176" s="28">
        <f t="shared" si="2"/>
        <v>0</v>
      </c>
      <c r="F176" s="27">
        <v>0</v>
      </c>
      <c r="G176" s="29">
        <v>0</v>
      </c>
    </row>
    <row r="177" spans="1:7" hidden="1" outlineLevel="1" x14ac:dyDescent="0.25">
      <c r="A177" s="25" t="s">
        <v>74</v>
      </c>
      <c r="B177" s="32" t="s">
        <v>21</v>
      </c>
      <c r="C177" s="27"/>
      <c r="D177" s="27"/>
      <c r="E177" s="28">
        <f t="shared" si="2"/>
        <v>0</v>
      </c>
      <c r="F177" s="27">
        <v>0</v>
      </c>
      <c r="G177" s="29">
        <v>0</v>
      </c>
    </row>
    <row r="178" spans="1:7" collapsed="1" x14ac:dyDescent="0.25">
      <c r="A178" s="25" t="s">
        <v>75</v>
      </c>
      <c r="B178" s="31" t="s">
        <v>27</v>
      </c>
      <c r="C178" s="27"/>
      <c r="D178" s="27"/>
      <c r="E178" s="28">
        <f t="shared" si="2"/>
        <v>0</v>
      </c>
      <c r="F178" s="27">
        <v>0</v>
      </c>
      <c r="G178" s="29">
        <v>0</v>
      </c>
    </row>
    <row r="179" spans="1:7" hidden="1" outlineLevel="1" x14ac:dyDescent="0.25">
      <c r="A179" s="25"/>
      <c r="B179" s="32" t="s">
        <v>16</v>
      </c>
      <c r="C179" s="27"/>
      <c r="D179" s="27"/>
      <c r="E179" s="28">
        <f t="shared" si="2"/>
        <v>0</v>
      </c>
      <c r="F179" s="27">
        <v>0</v>
      </c>
      <c r="G179" s="29">
        <v>0</v>
      </c>
    </row>
    <row r="180" spans="1:7" hidden="1" outlineLevel="1" x14ac:dyDescent="0.25">
      <c r="A180" s="25"/>
      <c r="B180" s="32" t="s">
        <v>17</v>
      </c>
      <c r="C180" s="27"/>
      <c r="D180" s="27"/>
      <c r="E180" s="28">
        <f t="shared" si="2"/>
        <v>0</v>
      </c>
      <c r="F180" s="27">
        <v>0</v>
      </c>
      <c r="G180" s="29">
        <v>0</v>
      </c>
    </row>
    <row r="181" spans="1:7" hidden="1" outlineLevel="1" x14ac:dyDescent="0.25">
      <c r="A181" s="25"/>
      <c r="B181" s="32" t="s">
        <v>18</v>
      </c>
      <c r="C181" s="27"/>
      <c r="D181" s="27"/>
      <c r="E181" s="28">
        <f t="shared" si="2"/>
        <v>0</v>
      </c>
      <c r="F181" s="27">
        <v>0</v>
      </c>
      <c r="G181" s="29">
        <v>0</v>
      </c>
    </row>
    <row r="182" spans="1:7" hidden="1" outlineLevel="1" x14ac:dyDescent="0.25">
      <c r="A182" s="25"/>
      <c r="B182" s="32" t="s">
        <v>19</v>
      </c>
      <c r="C182" s="27"/>
      <c r="D182" s="27"/>
      <c r="E182" s="28">
        <f t="shared" si="2"/>
        <v>0</v>
      </c>
      <c r="F182" s="27">
        <v>0</v>
      </c>
      <c r="G182" s="29">
        <v>0</v>
      </c>
    </row>
    <row r="183" spans="1:7" hidden="1" outlineLevel="1" x14ac:dyDescent="0.25">
      <c r="A183" s="25"/>
      <c r="B183" s="32" t="s">
        <v>20</v>
      </c>
      <c r="C183" s="27"/>
      <c r="D183" s="27"/>
      <c r="E183" s="28">
        <f t="shared" si="2"/>
        <v>0</v>
      </c>
      <c r="F183" s="27">
        <v>0</v>
      </c>
      <c r="G183" s="29">
        <v>0</v>
      </c>
    </row>
    <row r="184" spans="1:7" hidden="1" outlineLevel="1" x14ac:dyDescent="0.25">
      <c r="A184" s="25"/>
      <c r="B184" s="32" t="s">
        <v>21</v>
      </c>
      <c r="C184" s="27"/>
      <c r="D184" s="27"/>
      <c r="E184" s="28">
        <f t="shared" si="2"/>
        <v>0</v>
      </c>
      <c r="F184" s="27">
        <v>0</v>
      </c>
      <c r="G184" s="29">
        <v>0</v>
      </c>
    </row>
    <row r="185" spans="1:7" collapsed="1" x14ac:dyDescent="0.25">
      <c r="A185" s="25"/>
      <c r="B185" s="33" t="s">
        <v>17</v>
      </c>
      <c r="C185" s="27"/>
      <c r="D185" s="27"/>
      <c r="E185" s="28">
        <f t="shared" si="2"/>
        <v>0</v>
      </c>
      <c r="F185" s="27">
        <v>0</v>
      </c>
      <c r="G185" s="29">
        <v>0</v>
      </c>
    </row>
    <row r="186" spans="1:7" hidden="1" outlineLevel="1" x14ac:dyDescent="0.25">
      <c r="A186" s="19"/>
      <c r="B186" s="32" t="s">
        <v>16</v>
      </c>
      <c r="C186" s="34"/>
      <c r="D186" s="34"/>
      <c r="E186" s="28">
        <f t="shared" si="2"/>
        <v>0</v>
      </c>
      <c r="F186" s="34"/>
      <c r="G186" s="29">
        <v>0</v>
      </c>
    </row>
    <row r="187" spans="1:7" hidden="1" outlineLevel="1" x14ac:dyDescent="0.25">
      <c r="A187" s="25"/>
      <c r="B187" s="32" t="s">
        <v>17</v>
      </c>
      <c r="C187" s="27"/>
      <c r="D187" s="27"/>
      <c r="E187" s="28">
        <f t="shared" si="2"/>
        <v>0</v>
      </c>
      <c r="F187" s="27"/>
      <c r="G187" s="29">
        <v>0</v>
      </c>
    </row>
    <row r="188" spans="1:7" hidden="1" outlineLevel="1" x14ac:dyDescent="0.25">
      <c r="A188" s="25"/>
      <c r="B188" s="32" t="s">
        <v>18</v>
      </c>
      <c r="C188" s="27"/>
      <c r="D188" s="27"/>
      <c r="E188" s="28">
        <f t="shared" si="2"/>
        <v>0</v>
      </c>
      <c r="F188" s="27"/>
      <c r="G188" s="29">
        <v>0</v>
      </c>
    </row>
    <row r="189" spans="1:7" hidden="1" outlineLevel="1" x14ac:dyDescent="0.25">
      <c r="A189" s="25"/>
      <c r="B189" s="32" t="s">
        <v>19</v>
      </c>
      <c r="C189" s="27"/>
      <c r="D189" s="27"/>
      <c r="E189" s="28">
        <f t="shared" si="2"/>
        <v>0</v>
      </c>
      <c r="F189" s="27"/>
      <c r="G189" s="29">
        <v>0</v>
      </c>
    </row>
    <row r="190" spans="1:7" hidden="1" outlineLevel="1" x14ac:dyDescent="0.25">
      <c r="A190" s="25"/>
      <c r="B190" s="32" t="s">
        <v>20</v>
      </c>
      <c r="C190" s="27"/>
      <c r="D190" s="27"/>
      <c r="E190" s="28">
        <f t="shared" si="2"/>
        <v>0</v>
      </c>
      <c r="F190" s="27"/>
      <c r="G190" s="29">
        <v>0</v>
      </c>
    </row>
    <row r="191" spans="1:7" hidden="1" outlineLevel="1" x14ac:dyDescent="0.25">
      <c r="A191" s="35"/>
      <c r="B191" s="32" t="s">
        <v>21</v>
      </c>
      <c r="E191" s="28">
        <f t="shared" si="2"/>
        <v>0</v>
      </c>
      <c r="F191" s="36"/>
      <c r="G191" s="36"/>
    </row>
    <row r="192" spans="1:7" collapsed="1" x14ac:dyDescent="0.25">
      <c r="A192" s="35"/>
      <c r="B192" s="37"/>
      <c r="F192" s="236"/>
      <c r="G192" s="236"/>
    </row>
    <row r="193" spans="1:7" x14ac:dyDescent="0.25">
      <c r="B193" s="37"/>
      <c r="F193" s="236"/>
      <c r="G193" s="236"/>
    </row>
    <row r="194" spans="1:7" x14ac:dyDescent="0.25">
      <c r="B194" s="37"/>
      <c r="F194" s="236"/>
      <c r="G194" s="236"/>
    </row>
    <row r="195" spans="1:7" x14ac:dyDescent="0.25">
      <c r="B195" s="38"/>
    </row>
    <row r="208" spans="1:7" x14ac:dyDescent="0.25">
      <c r="A208" s="11"/>
      <c r="C208" s="11"/>
      <c r="D208" s="11"/>
      <c r="E208" s="11"/>
      <c r="F208" s="11"/>
      <c r="G208" s="11"/>
    </row>
  </sheetData>
  <mergeCells count="6">
    <mergeCell ref="F194:G194"/>
    <mergeCell ref="F1:G1"/>
    <mergeCell ref="A2:G2"/>
    <mergeCell ref="A3:G3"/>
    <mergeCell ref="F192:G192"/>
    <mergeCell ref="F193:G193"/>
  </mergeCells>
  <pageMargins left="0.70866141732283472" right="0.70866141732283472" top="0.74803149606299213" bottom="0.74803149606299213" header="0.31496062992125984" footer="0.31496062992125984"/>
  <pageSetup paperSize="9" scale="86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7"/>
  <sheetViews>
    <sheetView view="pageBreakPreview" zoomScale="6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95" sqref="L195"/>
    </sheetView>
  </sheetViews>
  <sheetFormatPr defaultRowHeight="15.75" outlineLevelRow="1" x14ac:dyDescent="0.25"/>
  <cols>
    <col min="1" max="1" width="14.28515625" style="10" customWidth="1"/>
    <col min="2" max="2" width="116.28515625" style="11" bestFit="1" customWidth="1"/>
    <col min="3" max="3" width="19.85546875" style="12" bestFit="1" customWidth="1"/>
    <col min="4" max="4" width="17.28515625" style="12" bestFit="1" customWidth="1"/>
    <col min="5" max="5" width="19.42578125" style="12" customWidth="1"/>
    <col min="6" max="6" width="17" style="12" customWidth="1"/>
    <col min="7" max="7" width="19.42578125" style="12" customWidth="1"/>
    <col min="8" max="8" width="3.5703125" style="11" customWidth="1"/>
    <col min="9" max="9" width="12.140625" style="11" customWidth="1"/>
    <col min="10" max="12" width="9.140625" style="11" customWidth="1"/>
    <col min="13" max="13" width="10.42578125" style="11" customWidth="1"/>
    <col min="14" max="16384" width="9.140625" style="11"/>
  </cols>
  <sheetData>
    <row r="1" spans="1:7" ht="71.25" customHeight="1" x14ac:dyDescent="0.3">
      <c r="E1" s="135"/>
      <c r="F1" s="241" t="s">
        <v>228</v>
      </c>
      <c r="G1" s="241"/>
    </row>
    <row r="2" spans="1:7" ht="66" customHeight="1" x14ac:dyDescent="0.25">
      <c r="A2" s="238" t="s">
        <v>0</v>
      </c>
      <c r="B2" s="238"/>
      <c r="C2" s="238"/>
      <c r="D2" s="238"/>
      <c r="E2" s="238"/>
      <c r="F2" s="238"/>
      <c r="G2" s="238"/>
    </row>
    <row r="3" spans="1:7" ht="18" x14ac:dyDescent="0.25">
      <c r="A3" s="240" t="s">
        <v>242</v>
      </c>
      <c r="B3" s="240"/>
      <c r="C3" s="240"/>
      <c r="D3" s="240"/>
      <c r="E3" s="240"/>
      <c r="F3" s="240"/>
      <c r="G3" s="240"/>
    </row>
    <row r="4" spans="1:7" s="15" customFormat="1" ht="63" x14ac:dyDescent="0.25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243</v>
      </c>
    </row>
    <row r="5" spans="1:7" s="18" customFormat="1" ht="27" customHeight="1" x14ac:dyDescent="0.25">
      <c r="A5" s="16" t="s">
        <v>8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x14ac:dyDescent="0.25">
      <c r="A6" s="19">
        <v>1</v>
      </c>
      <c r="B6" s="20" t="s">
        <v>9</v>
      </c>
      <c r="C6" s="21"/>
      <c r="D6" s="21"/>
      <c r="E6" s="22">
        <f>E7+E66+E125</f>
        <v>19.894999999999996</v>
      </c>
      <c r="F6" s="22">
        <f t="shared" ref="F6:G6" si="0">F7+F66+F125</f>
        <v>2338</v>
      </c>
      <c r="G6" s="22">
        <f t="shared" si="0"/>
        <v>19117.011755946201</v>
      </c>
    </row>
    <row r="7" spans="1:7" hidden="1" x14ac:dyDescent="0.25">
      <c r="A7" s="25" t="s">
        <v>10</v>
      </c>
      <c r="B7" s="26" t="s">
        <v>11</v>
      </c>
      <c r="C7" s="27"/>
      <c r="D7" s="27"/>
      <c r="E7" s="22">
        <f>E8+E37</f>
        <v>0</v>
      </c>
      <c r="F7" s="22">
        <f t="shared" ref="F7:G7" si="1">F8+F37</f>
        <v>0</v>
      </c>
      <c r="G7" s="22">
        <f t="shared" si="1"/>
        <v>0</v>
      </c>
    </row>
    <row r="8" spans="1:7" hidden="1" x14ac:dyDescent="0.25">
      <c r="A8" s="25" t="s">
        <v>12</v>
      </c>
      <c r="B8" s="30" t="s">
        <v>13</v>
      </c>
      <c r="C8" s="27"/>
      <c r="D8" s="27"/>
      <c r="E8" s="22">
        <f>E9+E16+E23+E30</f>
        <v>0</v>
      </c>
      <c r="F8" s="22">
        <f t="shared" ref="F8:G8" si="2">F9+F16+F23+F30</f>
        <v>0</v>
      </c>
      <c r="G8" s="22">
        <f t="shared" si="2"/>
        <v>0</v>
      </c>
    </row>
    <row r="9" spans="1:7" hidden="1" x14ac:dyDescent="0.25">
      <c r="A9" s="25" t="s">
        <v>14</v>
      </c>
      <c r="B9" s="31" t="s">
        <v>15</v>
      </c>
      <c r="C9" s="27"/>
      <c r="D9" s="27"/>
      <c r="E9" s="22">
        <f>E10+E11+E12+E13+E14+E15</f>
        <v>0</v>
      </c>
      <c r="F9" s="22">
        <f t="shared" ref="F9:G9" si="3">F10+F11+F12+F13+F14+F15</f>
        <v>0</v>
      </c>
      <c r="G9" s="22">
        <f t="shared" si="3"/>
        <v>0</v>
      </c>
    </row>
    <row r="10" spans="1:7" hidden="1" outlineLevel="1" x14ac:dyDescent="0.25">
      <c r="A10" s="25"/>
      <c r="B10" s="32" t="s">
        <v>16</v>
      </c>
      <c r="C10" s="27"/>
      <c r="D10" s="27"/>
      <c r="E10" s="28"/>
      <c r="F10" s="27"/>
      <c r="G10" s="29"/>
    </row>
    <row r="11" spans="1:7" hidden="1" outlineLevel="1" x14ac:dyDescent="0.25">
      <c r="A11" s="25"/>
      <c r="B11" s="32" t="s">
        <v>17</v>
      </c>
      <c r="C11" s="27"/>
      <c r="D11" s="27"/>
      <c r="E11" s="28"/>
      <c r="F11" s="27"/>
      <c r="G11" s="29"/>
    </row>
    <row r="12" spans="1:7" hidden="1" outlineLevel="1" x14ac:dyDescent="0.25">
      <c r="A12" s="25"/>
      <c r="B12" s="32" t="s">
        <v>18</v>
      </c>
      <c r="C12" s="27"/>
      <c r="D12" s="27"/>
      <c r="E12" s="28"/>
      <c r="F12" s="27"/>
      <c r="G12" s="29"/>
    </row>
    <row r="13" spans="1:7" hidden="1" outlineLevel="1" x14ac:dyDescent="0.25">
      <c r="A13" s="25"/>
      <c r="B13" s="32" t="s">
        <v>19</v>
      </c>
      <c r="C13" s="27"/>
      <c r="D13" s="27"/>
      <c r="E13" s="28"/>
      <c r="F13" s="27"/>
      <c r="G13" s="29"/>
    </row>
    <row r="14" spans="1:7" hidden="1" outlineLevel="1" x14ac:dyDescent="0.25">
      <c r="A14" s="25"/>
      <c r="B14" s="32" t="s">
        <v>20</v>
      </c>
      <c r="C14" s="27"/>
      <c r="D14" s="27"/>
      <c r="E14" s="28"/>
      <c r="F14" s="27"/>
      <c r="G14" s="29"/>
    </row>
    <row r="15" spans="1:7" hidden="1" outlineLevel="1" x14ac:dyDescent="0.25">
      <c r="A15" s="25"/>
      <c r="B15" s="32" t="s">
        <v>21</v>
      </c>
      <c r="C15" s="27"/>
      <c r="D15" s="27"/>
      <c r="E15" s="28"/>
      <c r="F15" s="27"/>
      <c r="G15" s="29"/>
    </row>
    <row r="16" spans="1:7" hidden="1" collapsed="1" x14ac:dyDescent="0.25">
      <c r="A16" s="25" t="s">
        <v>22</v>
      </c>
      <c r="B16" s="31" t="s">
        <v>23</v>
      </c>
      <c r="C16" s="27"/>
      <c r="D16" s="27"/>
      <c r="E16" s="22">
        <f>E17+E18+E19+E20+E21+E22</f>
        <v>0</v>
      </c>
      <c r="F16" s="22">
        <f t="shared" ref="F16" si="4">F17+F18+F19+F20+F21+F22</f>
        <v>0</v>
      </c>
      <c r="G16" s="22">
        <f t="shared" ref="G16" si="5">G17+G18+G19+G20+G21+G22</f>
        <v>0</v>
      </c>
    </row>
    <row r="17" spans="1:7" hidden="1" outlineLevel="1" x14ac:dyDescent="0.25">
      <c r="A17" s="25"/>
      <c r="B17" s="32" t="s">
        <v>16</v>
      </c>
      <c r="C17" s="27"/>
      <c r="D17" s="27"/>
      <c r="E17" s="28"/>
      <c r="F17" s="27"/>
      <c r="G17" s="29"/>
    </row>
    <row r="18" spans="1:7" hidden="1" outlineLevel="1" x14ac:dyDescent="0.25">
      <c r="A18" s="25"/>
      <c r="B18" s="32" t="s">
        <v>17</v>
      </c>
      <c r="C18" s="27"/>
      <c r="D18" s="27"/>
      <c r="E18" s="28"/>
      <c r="F18" s="27"/>
      <c r="G18" s="29"/>
    </row>
    <row r="19" spans="1:7" hidden="1" outlineLevel="1" x14ac:dyDescent="0.25">
      <c r="A19" s="25"/>
      <c r="B19" s="32" t="s">
        <v>18</v>
      </c>
      <c r="C19" s="27"/>
      <c r="D19" s="27"/>
      <c r="E19" s="28"/>
      <c r="F19" s="27"/>
      <c r="G19" s="29"/>
    </row>
    <row r="20" spans="1:7" hidden="1" outlineLevel="1" x14ac:dyDescent="0.25">
      <c r="A20" s="25"/>
      <c r="B20" s="32" t="s">
        <v>19</v>
      </c>
      <c r="C20" s="27"/>
      <c r="D20" s="27"/>
      <c r="E20" s="28"/>
      <c r="F20" s="27"/>
      <c r="G20" s="29"/>
    </row>
    <row r="21" spans="1:7" hidden="1" outlineLevel="1" x14ac:dyDescent="0.25">
      <c r="A21" s="25"/>
      <c r="B21" s="32" t="s">
        <v>20</v>
      </c>
      <c r="C21" s="27"/>
      <c r="D21" s="27"/>
      <c r="E21" s="28"/>
      <c r="F21" s="27"/>
      <c r="G21" s="29"/>
    </row>
    <row r="22" spans="1:7" hidden="1" outlineLevel="1" x14ac:dyDescent="0.25">
      <c r="A22" s="25"/>
      <c r="B22" s="32" t="s">
        <v>21</v>
      </c>
      <c r="C22" s="27"/>
      <c r="D22" s="27"/>
      <c r="E22" s="28"/>
      <c r="F22" s="27"/>
      <c r="G22" s="29"/>
    </row>
    <row r="23" spans="1:7" hidden="1" collapsed="1" x14ac:dyDescent="0.25">
      <c r="A23" s="25" t="s">
        <v>24</v>
      </c>
      <c r="B23" s="31" t="s">
        <v>25</v>
      </c>
      <c r="C23" s="27"/>
      <c r="D23" s="27"/>
      <c r="E23" s="22">
        <f>E24+E25+E26+E27+E28+E29</f>
        <v>0</v>
      </c>
      <c r="F23" s="22">
        <f t="shared" ref="F23" si="6">F24+F25+F26+F27+F28+F29</f>
        <v>0</v>
      </c>
      <c r="G23" s="22">
        <f t="shared" ref="G23" si="7">G24+G25+G26+G27+G28+G29</f>
        <v>0</v>
      </c>
    </row>
    <row r="24" spans="1:7" hidden="1" outlineLevel="1" x14ac:dyDescent="0.25">
      <c r="A24" s="25"/>
      <c r="B24" s="32" t="s">
        <v>16</v>
      </c>
      <c r="C24" s="27"/>
      <c r="D24" s="27"/>
      <c r="E24" s="28"/>
      <c r="F24" s="27"/>
      <c r="G24" s="29"/>
    </row>
    <row r="25" spans="1:7" hidden="1" outlineLevel="1" x14ac:dyDescent="0.25">
      <c r="A25" s="25"/>
      <c r="B25" s="32" t="s">
        <v>17</v>
      </c>
      <c r="C25" s="27"/>
      <c r="D25" s="27"/>
      <c r="E25" s="28"/>
      <c r="F25" s="27"/>
      <c r="G25" s="29"/>
    </row>
    <row r="26" spans="1:7" hidden="1" outlineLevel="1" x14ac:dyDescent="0.25">
      <c r="A26" s="25"/>
      <c r="B26" s="32" t="s">
        <v>18</v>
      </c>
      <c r="C26" s="27"/>
      <c r="D26" s="27"/>
      <c r="E26" s="28"/>
      <c r="F26" s="27"/>
      <c r="G26" s="29"/>
    </row>
    <row r="27" spans="1:7" hidden="1" outlineLevel="1" x14ac:dyDescent="0.25">
      <c r="A27" s="25"/>
      <c r="B27" s="32" t="s">
        <v>19</v>
      </c>
      <c r="C27" s="27"/>
      <c r="D27" s="27"/>
      <c r="E27" s="28"/>
      <c r="F27" s="27"/>
      <c r="G27" s="29"/>
    </row>
    <row r="28" spans="1:7" hidden="1" outlineLevel="1" x14ac:dyDescent="0.25">
      <c r="A28" s="25"/>
      <c r="B28" s="32" t="s">
        <v>20</v>
      </c>
      <c r="C28" s="27"/>
      <c r="D28" s="27"/>
      <c r="E28" s="28"/>
      <c r="F28" s="27"/>
      <c r="G28" s="29"/>
    </row>
    <row r="29" spans="1:7" hidden="1" outlineLevel="1" x14ac:dyDescent="0.25">
      <c r="A29" s="25"/>
      <c r="B29" s="32" t="s">
        <v>21</v>
      </c>
      <c r="C29" s="27"/>
      <c r="D29" s="27"/>
      <c r="E29" s="28"/>
      <c r="F29" s="27"/>
      <c r="G29" s="29"/>
    </row>
    <row r="30" spans="1:7" hidden="1" collapsed="1" x14ac:dyDescent="0.25">
      <c r="A30" s="25" t="s">
        <v>26</v>
      </c>
      <c r="B30" s="31" t="s">
        <v>27</v>
      </c>
      <c r="C30" s="27"/>
      <c r="D30" s="27"/>
      <c r="E30" s="22">
        <f>E31+E32+E33+E34+E35+E36</f>
        <v>0</v>
      </c>
      <c r="F30" s="22">
        <f t="shared" ref="F30" si="8">F31+F32+F33+F34+F35+F36</f>
        <v>0</v>
      </c>
      <c r="G30" s="22">
        <f t="shared" ref="G30" si="9">G31+G32+G33+G34+G35+G36</f>
        <v>0</v>
      </c>
    </row>
    <row r="31" spans="1:7" hidden="1" outlineLevel="1" x14ac:dyDescent="0.25">
      <c r="A31" s="25"/>
      <c r="B31" s="32" t="s">
        <v>16</v>
      </c>
      <c r="C31" s="27"/>
      <c r="D31" s="27"/>
      <c r="E31" s="28"/>
      <c r="F31" s="27"/>
      <c r="G31" s="29"/>
    </row>
    <row r="32" spans="1:7" hidden="1" outlineLevel="1" x14ac:dyDescent="0.25">
      <c r="A32" s="25"/>
      <c r="B32" s="32" t="s">
        <v>17</v>
      </c>
      <c r="C32" s="27"/>
      <c r="D32" s="27"/>
      <c r="E32" s="28"/>
      <c r="F32" s="27"/>
      <c r="G32" s="29"/>
    </row>
    <row r="33" spans="1:7" hidden="1" outlineLevel="1" x14ac:dyDescent="0.25">
      <c r="A33" s="25"/>
      <c r="B33" s="32" t="s">
        <v>18</v>
      </c>
      <c r="C33" s="27"/>
      <c r="D33" s="27"/>
      <c r="E33" s="28"/>
      <c r="F33" s="27"/>
      <c r="G33" s="29"/>
    </row>
    <row r="34" spans="1:7" hidden="1" outlineLevel="1" x14ac:dyDescent="0.25">
      <c r="A34" s="25"/>
      <c r="B34" s="32" t="s">
        <v>19</v>
      </c>
      <c r="C34" s="27"/>
      <c r="D34" s="27"/>
      <c r="E34" s="28"/>
      <c r="F34" s="27"/>
      <c r="G34" s="29"/>
    </row>
    <row r="35" spans="1:7" hidden="1" outlineLevel="1" x14ac:dyDescent="0.25">
      <c r="A35" s="25"/>
      <c r="B35" s="32" t="s">
        <v>20</v>
      </c>
      <c r="C35" s="27"/>
      <c r="D35" s="27"/>
      <c r="E35" s="28"/>
      <c r="F35" s="27"/>
      <c r="G35" s="29"/>
    </row>
    <row r="36" spans="1:7" hidden="1" outlineLevel="1" x14ac:dyDescent="0.25">
      <c r="A36" s="25"/>
      <c r="B36" s="32" t="s">
        <v>21</v>
      </c>
      <c r="C36" s="27"/>
      <c r="D36" s="27"/>
      <c r="E36" s="28"/>
      <c r="F36" s="27"/>
      <c r="G36" s="29"/>
    </row>
    <row r="37" spans="1:7" hidden="1" collapsed="1" x14ac:dyDescent="0.25">
      <c r="A37" s="25" t="s">
        <v>28</v>
      </c>
      <c r="B37" s="30" t="s">
        <v>29</v>
      </c>
      <c r="C37" s="27"/>
      <c r="D37" s="27"/>
      <c r="E37" s="22">
        <f>E38+E45+E52+E59</f>
        <v>0</v>
      </c>
      <c r="F37" s="22">
        <f t="shared" ref="F37:G37" si="10">F38+F45+F52+F59</f>
        <v>0</v>
      </c>
      <c r="G37" s="22">
        <f t="shared" si="10"/>
        <v>0</v>
      </c>
    </row>
    <row r="38" spans="1:7" hidden="1" x14ac:dyDescent="0.25">
      <c r="A38" s="25" t="s">
        <v>30</v>
      </c>
      <c r="B38" s="31" t="s">
        <v>15</v>
      </c>
      <c r="C38" s="27"/>
      <c r="D38" s="27"/>
      <c r="E38" s="22">
        <f>E39+E40+E41+E42+E43+E44</f>
        <v>0</v>
      </c>
      <c r="F38" s="22">
        <f t="shared" ref="F38" si="11">F39+F40+F41+F42+F43+F44</f>
        <v>0</v>
      </c>
      <c r="G38" s="22">
        <f t="shared" ref="G38" si="12">G39+G40+G41+G42+G43+G44</f>
        <v>0</v>
      </c>
    </row>
    <row r="39" spans="1:7" hidden="1" outlineLevel="1" x14ac:dyDescent="0.25">
      <c r="A39" s="25"/>
      <c r="B39" s="32" t="s">
        <v>16</v>
      </c>
      <c r="C39" s="27"/>
      <c r="D39" s="27"/>
      <c r="E39" s="28"/>
      <c r="F39" s="27"/>
      <c r="G39" s="29"/>
    </row>
    <row r="40" spans="1:7" hidden="1" outlineLevel="1" x14ac:dyDescent="0.25">
      <c r="A40" s="25"/>
      <c r="B40" s="32" t="s">
        <v>17</v>
      </c>
      <c r="C40" s="27"/>
      <c r="D40" s="27"/>
      <c r="E40" s="28"/>
      <c r="F40" s="27"/>
      <c r="G40" s="29"/>
    </row>
    <row r="41" spans="1:7" hidden="1" outlineLevel="1" x14ac:dyDescent="0.25">
      <c r="A41" s="25"/>
      <c r="B41" s="32" t="s">
        <v>18</v>
      </c>
      <c r="C41" s="27"/>
      <c r="D41" s="27"/>
      <c r="E41" s="28"/>
      <c r="F41" s="27"/>
      <c r="G41" s="29"/>
    </row>
    <row r="42" spans="1:7" hidden="1" outlineLevel="1" x14ac:dyDescent="0.25">
      <c r="A42" s="25"/>
      <c r="B42" s="32" t="s">
        <v>19</v>
      </c>
      <c r="C42" s="27"/>
      <c r="D42" s="27"/>
      <c r="E42" s="28"/>
      <c r="F42" s="27"/>
      <c r="G42" s="29"/>
    </row>
    <row r="43" spans="1:7" hidden="1" outlineLevel="1" x14ac:dyDescent="0.25">
      <c r="A43" s="25"/>
      <c r="B43" s="32" t="s">
        <v>20</v>
      </c>
      <c r="C43" s="27"/>
      <c r="D43" s="27"/>
      <c r="E43" s="28"/>
      <c r="F43" s="27"/>
      <c r="G43" s="29"/>
    </row>
    <row r="44" spans="1:7" hidden="1" outlineLevel="1" x14ac:dyDescent="0.25">
      <c r="A44" s="25"/>
      <c r="B44" s="32" t="s">
        <v>21</v>
      </c>
      <c r="C44" s="27"/>
      <c r="D44" s="27"/>
      <c r="E44" s="28"/>
      <c r="F44" s="27"/>
      <c r="G44" s="29"/>
    </row>
    <row r="45" spans="1:7" hidden="1" collapsed="1" x14ac:dyDescent="0.25">
      <c r="A45" s="25" t="s">
        <v>31</v>
      </c>
      <c r="B45" s="31" t="s">
        <v>23</v>
      </c>
      <c r="C45" s="27"/>
      <c r="D45" s="27"/>
      <c r="E45" s="22">
        <f>E46+E47+E48+E49+E50+E51</f>
        <v>0</v>
      </c>
      <c r="F45" s="22">
        <f t="shared" ref="F45" si="13">F46+F47+F48+F49+F50+F51</f>
        <v>0</v>
      </c>
      <c r="G45" s="22">
        <f t="shared" ref="G45" si="14">G46+G47+G48+G49+G50+G51</f>
        <v>0</v>
      </c>
    </row>
    <row r="46" spans="1:7" hidden="1" outlineLevel="1" x14ac:dyDescent="0.25">
      <c r="A46" s="25"/>
      <c r="B46" s="32" t="s">
        <v>16</v>
      </c>
      <c r="C46" s="27"/>
      <c r="D46" s="27"/>
      <c r="E46" s="28"/>
      <c r="F46" s="27"/>
      <c r="G46" s="29"/>
    </row>
    <row r="47" spans="1:7" hidden="1" outlineLevel="1" x14ac:dyDescent="0.25">
      <c r="A47" s="25"/>
      <c r="B47" s="32" t="s">
        <v>17</v>
      </c>
      <c r="C47" s="27"/>
      <c r="D47" s="27"/>
      <c r="E47" s="28"/>
      <c r="F47" s="27"/>
      <c r="G47" s="29"/>
    </row>
    <row r="48" spans="1:7" hidden="1" outlineLevel="1" x14ac:dyDescent="0.25">
      <c r="A48" s="25"/>
      <c r="B48" s="32" t="s">
        <v>18</v>
      </c>
      <c r="C48" s="27"/>
      <c r="D48" s="27"/>
      <c r="E48" s="28"/>
      <c r="F48" s="27"/>
      <c r="G48" s="29"/>
    </row>
    <row r="49" spans="1:7" hidden="1" outlineLevel="1" x14ac:dyDescent="0.25">
      <c r="A49" s="25"/>
      <c r="B49" s="32" t="s">
        <v>19</v>
      </c>
      <c r="C49" s="27"/>
      <c r="D49" s="27"/>
      <c r="E49" s="28"/>
      <c r="F49" s="27"/>
      <c r="G49" s="29"/>
    </row>
    <row r="50" spans="1:7" hidden="1" outlineLevel="1" x14ac:dyDescent="0.25">
      <c r="A50" s="25"/>
      <c r="B50" s="32" t="s">
        <v>20</v>
      </c>
      <c r="C50" s="27"/>
      <c r="D50" s="27"/>
      <c r="E50" s="28"/>
      <c r="F50" s="27"/>
      <c r="G50" s="29"/>
    </row>
    <row r="51" spans="1:7" hidden="1" outlineLevel="1" x14ac:dyDescent="0.25">
      <c r="A51" s="25"/>
      <c r="B51" s="32" t="s">
        <v>21</v>
      </c>
      <c r="C51" s="27"/>
      <c r="D51" s="27"/>
      <c r="E51" s="28"/>
      <c r="F51" s="27"/>
      <c r="G51" s="29"/>
    </row>
    <row r="52" spans="1:7" hidden="1" collapsed="1" x14ac:dyDescent="0.25">
      <c r="A52" s="25" t="s">
        <v>32</v>
      </c>
      <c r="B52" s="31" t="s">
        <v>25</v>
      </c>
      <c r="C52" s="27"/>
      <c r="D52" s="27"/>
      <c r="E52" s="22">
        <f>E53+E54+E55+E56+E57+E58</f>
        <v>0</v>
      </c>
      <c r="F52" s="22">
        <f t="shared" ref="F52" si="15">F53+F54+F55+F56+F57+F58</f>
        <v>0</v>
      </c>
      <c r="G52" s="22">
        <f t="shared" ref="G52" si="16">G53+G54+G55+G56+G57+G58</f>
        <v>0</v>
      </c>
    </row>
    <row r="53" spans="1:7" hidden="1" outlineLevel="1" x14ac:dyDescent="0.25">
      <c r="A53" s="25"/>
      <c r="B53" s="32" t="s">
        <v>16</v>
      </c>
      <c r="C53" s="27"/>
      <c r="D53" s="27"/>
      <c r="E53" s="28"/>
      <c r="F53" s="27"/>
      <c r="G53" s="29"/>
    </row>
    <row r="54" spans="1:7" hidden="1" outlineLevel="1" x14ac:dyDescent="0.25">
      <c r="A54" s="25"/>
      <c r="B54" s="32" t="s">
        <v>17</v>
      </c>
      <c r="C54" s="27"/>
      <c r="D54" s="27"/>
      <c r="E54" s="28"/>
      <c r="F54" s="27"/>
      <c r="G54" s="29"/>
    </row>
    <row r="55" spans="1:7" hidden="1" outlineLevel="1" x14ac:dyDescent="0.25">
      <c r="A55" s="25"/>
      <c r="B55" s="32" t="s">
        <v>18</v>
      </c>
      <c r="C55" s="27"/>
      <c r="D55" s="27"/>
      <c r="E55" s="28"/>
      <c r="F55" s="27"/>
      <c r="G55" s="29"/>
    </row>
    <row r="56" spans="1:7" hidden="1" outlineLevel="1" x14ac:dyDescent="0.25">
      <c r="A56" s="25"/>
      <c r="B56" s="32" t="s">
        <v>19</v>
      </c>
      <c r="C56" s="27"/>
      <c r="D56" s="27"/>
      <c r="E56" s="28"/>
      <c r="F56" s="27"/>
      <c r="G56" s="29"/>
    </row>
    <row r="57" spans="1:7" hidden="1" outlineLevel="1" x14ac:dyDescent="0.25">
      <c r="A57" s="25"/>
      <c r="B57" s="32" t="s">
        <v>20</v>
      </c>
      <c r="C57" s="27"/>
      <c r="D57" s="27"/>
      <c r="E57" s="28"/>
      <c r="F57" s="27"/>
      <c r="G57" s="29"/>
    </row>
    <row r="58" spans="1:7" hidden="1" outlineLevel="1" x14ac:dyDescent="0.25">
      <c r="A58" s="25"/>
      <c r="B58" s="32" t="s">
        <v>21</v>
      </c>
      <c r="C58" s="27"/>
      <c r="D58" s="27"/>
      <c r="E58" s="28"/>
      <c r="F58" s="27"/>
      <c r="G58" s="29"/>
    </row>
    <row r="59" spans="1:7" hidden="1" collapsed="1" x14ac:dyDescent="0.25">
      <c r="A59" s="25" t="s">
        <v>33</v>
      </c>
      <c r="B59" s="31" t="s">
        <v>27</v>
      </c>
      <c r="C59" s="27"/>
      <c r="D59" s="27"/>
      <c r="E59" s="22">
        <f>E60+E61+E62+E63+E64+E65</f>
        <v>0</v>
      </c>
      <c r="F59" s="22">
        <f t="shared" ref="F59" si="17">F60+F61+F62+F63+F64+F65</f>
        <v>0</v>
      </c>
      <c r="G59" s="22">
        <f t="shared" ref="G59" si="18">G60+G61+G62+G63+G64+G65</f>
        <v>0</v>
      </c>
    </row>
    <row r="60" spans="1:7" hidden="1" outlineLevel="1" x14ac:dyDescent="0.25">
      <c r="A60" s="25"/>
      <c r="B60" s="32" t="s">
        <v>16</v>
      </c>
      <c r="C60" s="27"/>
      <c r="D60" s="27"/>
      <c r="E60" s="28"/>
      <c r="F60" s="27"/>
      <c r="G60" s="29"/>
    </row>
    <row r="61" spans="1:7" hidden="1" outlineLevel="1" x14ac:dyDescent="0.25">
      <c r="A61" s="25"/>
      <c r="B61" s="32" t="s">
        <v>17</v>
      </c>
      <c r="C61" s="27"/>
      <c r="D61" s="27"/>
      <c r="E61" s="28"/>
      <c r="F61" s="27"/>
      <c r="G61" s="29"/>
    </row>
    <row r="62" spans="1:7" hidden="1" outlineLevel="1" x14ac:dyDescent="0.25">
      <c r="A62" s="25"/>
      <c r="B62" s="32" t="s">
        <v>18</v>
      </c>
      <c r="C62" s="27"/>
      <c r="D62" s="27"/>
      <c r="E62" s="28"/>
      <c r="F62" s="27"/>
      <c r="G62" s="29"/>
    </row>
    <row r="63" spans="1:7" hidden="1" outlineLevel="1" x14ac:dyDescent="0.25">
      <c r="A63" s="25"/>
      <c r="B63" s="32" t="s">
        <v>19</v>
      </c>
      <c r="C63" s="27"/>
      <c r="D63" s="27"/>
      <c r="E63" s="28"/>
      <c r="F63" s="27"/>
      <c r="G63" s="29"/>
    </row>
    <row r="64" spans="1:7" hidden="1" outlineLevel="1" x14ac:dyDescent="0.25">
      <c r="A64" s="25"/>
      <c r="B64" s="32" t="s">
        <v>20</v>
      </c>
      <c r="C64" s="27"/>
      <c r="D64" s="27"/>
      <c r="E64" s="28"/>
      <c r="F64" s="27"/>
      <c r="G64" s="29"/>
    </row>
    <row r="65" spans="1:7" hidden="1" outlineLevel="1" x14ac:dyDescent="0.25">
      <c r="A65" s="25"/>
      <c r="B65" s="32" t="s">
        <v>21</v>
      </c>
      <c r="C65" s="27"/>
      <c r="D65" s="27"/>
      <c r="E65" s="28"/>
      <c r="F65" s="27"/>
      <c r="G65" s="29"/>
    </row>
    <row r="66" spans="1:7" hidden="1" collapsed="1" x14ac:dyDescent="0.25">
      <c r="A66" s="25" t="s">
        <v>34</v>
      </c>
      <c r="B66" s="26" t="s">
        <v>35</v>
      </c>
      <c r="C66" s="27"/>
      <c r="D66" s="27"/>
      <c r="E66" s="28"/>
      <c r="F66" s="27"/>
      <c r="G66" s="29"/>
    </row>
    <row r="67" spans="1:7" hidden="1" x14ac:dyDescent="0.25">
      <c r="A67" s="25" t="s">
        <v>36</v>
      </c>
      <c r="B67" s="30" t="s">
        <v>13</v>
      </c>
      <c r="C67" s="27"/>
      <c r="D67" s="27"/>
      <c r="E67" s="28"/>
      <c r="F67" s="27"/>
      <c r="G67" s="29"/>
    </row>
    <row r="68" spans="1:7" hidden="1" x14ac:dyDescent="0.25">
      <c r="A68" s="25" t="s">
        <v>37</v>
      </c>
      <c r="B68" s="31" t="s">
        <v>15</v>
      </c>
      <c r="C68" s="27"/>
      <c r="D68" s="27"/>
      <c r="E68" s="22">
        <f>E69+E70+E71+E72+E73+E74</f>
        <v>0</v>
      </c>
      <c r="F68" s="22">
        <f t="shared" ref="F68" si="19">F69+F70+F71+F72+F73+F74</f>
        <v>0</v>
      </c>
      <c r="G68" s="22">
        <f t="shared" ref="G68" si="20">G69+G70+G71+G72+G73+G74</f>
        <v>0</v>
      </c>
    </row>
    <row r="69" spans="1:7" hidden="1" outlineLevel="1" x14ac:dyDescent="0.25">
      <c r="A69" s="25"/>
      <c r="B69" s="32" t="s">
        <v>16</v>
      </c>
      <c r="C69" s="27"/>
      <c r="D69" s="27"/>
      <c r="E69" s="28"/>
      <c r="F69" s="27"/>
      <c r="G69" s="29"/>
    </row>
    <row r="70" spans="1:7" hidden="1" outlineLevel="1" x14ac:dyDescent="0.25">
      <c r="A70" s="25"/>
      <c r="B70" s="32" t="s">
        <v>17</v>
      </c>
      <c r="C70" s="27"/>
      <c r="D70" s="27"/>
      <c r="E70" s="28"/>
      <c r="F70" s="27"/>
      <c r="G70" s="29"/>
    </row>
    <row r="71" spans="1:7" hidden="1" outlineLevel="1" x14ac:dyDescent="0.25">
      <c r="A71" s="25"/>
      <c r="B71" s="32" t="s">
        <v>18</v>
      </c>
      <c r="C71" s="27"/>
      <c r="D71" s="27"/>
      <c r="E71" s="28"/>
      <c r="F71" s="27"/>
      <c r="G71" s="29"/>
    </row>
    <row r="72" spans="1:7" hidden="1" outlineLevel="1" x14ac:dyDescent="0.25">
      <c r="A72" s="25"/>
      <c r="B72" s="32" t="s">
        <v>19</v>
      </c>
      <c r="C72" s="27"/>
      <c r="D72" s="27"/>
      <c r="E72" s="28"/>
      <c r="F72" s="27"/>
      <c r="G72" s="29"/>
    </row>
    <row r="73" spans="1:7" hidden="1" outlineLevel="1" x14ac:dyDescent="0.25">
      <c r="A73" s="25"/>
      <c r="B73" s="32" t="s">
        <v>20</v>
      </c>
      <c r="C73" s="27"/>
      <c r="D73" s="27"/>
      <c r="E73" s="28"/>
      <c r="F73" s="27"/>
      <c r="G73" s="29"/>
    </row>
    <row r="74" spans="1:7" hidden="1" outlineLevel="1" x14ac:dyDescent="0.25">
      <c r="A74" s="25"/>
      <c r="B74" s="32" t="s">
        <v>21</v>
      </c>
      <c r="C74" s="27"/>
      <c r="D74" s="27"/>
      <c r="E74" s="28"/>
      <c r="F74" s="27"/>
      <c r="G74" s="29"/>
    </row>
    <row r="75" spans="1:7" hidden="1" collapsed="1" x14ac:dyDescent="0.25">
      <c r="A75" s="25" t="s">
        <v>38</v>
      </c>
      <c r="B75" s="31" t="s">
        <v>23</v>
      </c>
      <c r="C75" s="27"/>
      <c r="D75" s="27"/>
      <c r="E75" s="22">
        <f>E76+E77+E78+E79+E80+E81</f>
        <v>0</v>
      </c>
      <c r="F75" s="22">
        <f t="shared" ref="F75" si="21">F76+F77+F78+F79+F80+F81</f>
        <v>0</v>
      </c>
      <c r="G75" s="22">
        <f t="shared" ref="G75" si="22">G76+G77+G78+G79+G80+G81</f>
        <v>0</v>
      </c>
    </row>
    <row r="76" spans="1:7" hidden="1" outlineLevel="1" x14ac:dyDescent="0.25">
      <c r="A76" s="25"/>
      <c r="B76" s="32" t="s">
        <v>16</v>
      </c>
      <c r="C76" s="27"/>
      <c r="D76" s="27"/>
      <c r="E76" s="28"/>
      <c r="F76" s="27"/>
      <c r="G76" s="29"/>
    </row>
    <row r="77" spans="1:7" hidden="1" outlineLevel="1" x14ac:dyDescent="0.25">
      <c r="A77" s="25"/>
      <c r="B77" s="32" t="s">
        <v>17</v>
      </c>
      <c r="C77" s="27"/>
      <c r="D77" s="27"/>
      <c r="E77" s="28"/>
      <c r="F77" s="27"/>
      <c r="G77" s="29"/>
    </row>
    <row r="78" spans="1:7" hidden="1" outlineLevel="1" x14ac:dyDescent="0.25">
      <c r="A78" s="25"/>
      <c r="B78" s="32" t="s">
        <v>18</v>
      </c>
      <c r="C78" s="27"/>
      <c r="D78" s="27"/>
      <c r="E78" s="28"/>
      <c r="F78" s="27"/>
      <c r="G78" s="29"/>
    </row>
    <row r="79" spans="1:7" hidden="1" outlineLevel="1" x14ac:dyDescent="0.25">
      <c r="A79" s="25"/>
      <c r="B79" s="32" t="s">
        <v>19</v>
      </c>
      <c r="C79" s="27"/>
      <c r="D79" s="27"/>
      <c r="E79" s="28"/>
      <c r="F79" s="27"/>
      <c r="G79" s="29"/>
    </row>
    <row r="80" spans="1:7" hidden="1" outlineLevel="1" x14ac:dyDescent="0.25">
      <c r="A80" s="25"/>
      <c r="B80" s="32" t="s">
        <v>20</v>
      </c>
      <c r="C80" s="27"/>
      <c r="D80" s="27"/>
      <c r="E80" s="28"/>
      <c r="F80" s="27"/>
      <c r="G80" s="29"/>
    </row>
    <row r="81" spans="1:7" hidden="1" outlineLevel="1" x14ac:dyDescent="0.25">
      <c r="A81" s="25"/>
      <c r="B81" s="32" t="s">
        <v>21</v>
      </c>
      <c r="C81" s="27"/>
      <c r="D81" s="27"/>
      <c r="E81" s="28"/>
      <c r="F81" s="27"/>
      <c r="G81" s="29"/>
    </row>
    <row r="82" spans="1:7" hidden="1" collapsed="1" x14ac:dyDescent="0.25">
      <c r="A82" s="25" t="s">
        <v>39</v>
      </c>
      <c r="B82" s="31" t="s">
        <v>25</v>
      </c>
      <c r="C82" s="27"/>
      <c r="D82" s="27"/>
      <c r="E82" s="22">
        <f>E83+E84+E85+E86+E87+E88</f>
        <v>0</v>
      </c>
      <c r="F82" s="22">
        <f t="shared" ref="F82" si="23">F83+F84+F85+F86+F87+F88</f>
        <v>0</v>
      </c>
      <c r="G82" s="22">
        <f t="shared" ref="G82" si="24">G83+G84+G85+G86+G87+G88</f>
        <v>0</v>
      </c>
    </row>
    <row r="83" spans="1:7" hidden="1" outlineLevel="1" x14ac:dyDescent="0.25">
      <c r="A83" s="25"/>
      <c r="B83" s="32" t="s">
        <v>16</v>
      </c>
      <c r="C83" s="27"/>
      <c r="D83" s="27"/>
      <c r="E83" s="28"/>
      <c r="F83" s="27"/>
      <c r="G83" s="29"/>
    </row>
    <row r="84" spans="1:7" hidden="1" outlineLevel="1" x14ac:dyDescent="0.25">
      <c r="A84" s="25"/>
      <c r="B84" s="32" t="s">
        <v>17</v>
      </c>
      <c r="C84" s="27"/>
      <c r="D84" s="27"/>
      <c r="E84" s="28"/>
      <c r="F84" s="27"/>
      <c r="G84" s="29"/>
    </row>
    <row r="85" spans="1:7" hidden="1" outlineLevel="1" x14ac:dyDescent="0.25">
      <c r="A85" s="25"/>
      <c r="B85" s="32" t="s">
        <v>18</v>
      </c>
      <c r="C85" s="27"/>
      <c r="D85" s="27"/>
      <c r="E85" s="28"/>
      <c r="F85" s="27"/>
      <c r="G85" s="29"/>
    </row>
    <row r="86" spans="1:7" hidden="1" outlineLevel="1" x14ac:dyDescent="0.25">
      <c r="A86" s="25"/>
      <c r="B86" s="32" t="s">
        <v>19</v>
      </c>
      <c r="C86" s="27"/>
      <c r="D86" s="27"/>
      <c r="E86" s="28"/>
      <c r="F86" s="27"/>
      <c r="G86" s="29"/>
    </row>
    <row r="87" spans="1:7" hidden="1" outlineLevel="1" x14ac:dyDescent="0.25">
      <c r="A87" s="25"/>
      <c r="B87" s="32" t="s">
        <v>20</v>
      </c>
      <c r="C87" s="27"/>
      <c r="D87" s="27"/>
      <c r="E87" s="28"/>
      <c r="F87" s="27"/>
      <c r="G87" s="29"/>
    </row>
    <row r="88" spans="1:7" hidden="1" outlineLevel="1" x14ac:dyDescent="0.25">
      <c r="A88" s="25"/>
      <c r="B88" s="32" t="s">
        <v>21</v>
      </c>
      <c r="C88" s="27"/>
      <c r="D88" s="27"/>
      <c r="E88" s="28"/>
      <c r="F88" s="27"/>
      <c r="G88" s="29"/>
    </row>
    <row r="89" spans="1:7" hidden="1" collapsed="1" x14ac:dyDescent="0.25">
      <c r="A89" s="25" t="s">
        <v>40</v>
      </c>
      <c r="B89" s="31" t="s">
        <v>27</v>
      </c>
      <c r="C89" s="27"/>
      <c r="D89" s="27"/>
      <c r="E89" s="22">
        <f>E90+E91+E92+E93+E94+E95</f>
        <v>0</v>
      </c>
      <c r="F89" s="22">
        <f t="shared" ref="F89" si="25">F90+F91+F92+F93+F94+F95</f>
        <v>0</v>
      </c>
      <c r="G89" s="22">
        <f t="shared" ref="G89" si="26">G90+G91+G92+G93+G94+G95</f>
        <v>0</v>
      </c>
    </row>
    <row r="90" spans="1:7" hidden="1" outlineLevel="1" x14ac:dyDescent="0.25">
      <c r="A90" s="25"/>
      <c r="B90" s="32" t="s">
        <v>16</v>
      </c>
      <c r="C90" s="27"/>
      <c r="D90" s="27"/>
      <c r="E90" s="28"/>
      <c r="F90" s="27"/>
      <c r="G90" s="29"/>
    </row>
    <row r="91" spans="1:7" hidden="1" outlineLevel="1" x14ac:dyDescent="0.25">
      <c r="A91" s="25"/>
      <c r="B91" s="32" t="s">
        <v>17</v>
      </c>
      <c r="C91" s="27"/>
      <c r="D91" s="27"/>
      <c r="E91" s="28"/>
      <c r="F91" s="27"/>
      <c r="G91" s="29"/>
    </row>
    <row r="92" spans="1:7" hidden="1" outlineLevel="1" x14ac:dyDescent="0.25">
      <c r="A92" s="25"/>
      <c r="B92" s="32" t="s">
        <v>18</v>
      </c>
      <c r="C92" s="27"/>
      <c r="D92" s="27"/>
      <c r="E92" s="28"/>
      <c r="F92" s="27"/>
      <c r="G92" s="29"/>
    </row>
    <row r="93" spans="1:7" hidden="1" outlineLevel="1" x14ac:dyDescent="0.25">
      <c r="A93" s="25"/>
      <c r="B93" s="32" t="s">
        <v>19</v>
      </c>
      <c r="C93" s="27"/>
      <c r="D93" s="27"/>
      <c r="E93" s="28"/>
      <c r="F93" s="27"/>
      <c r="G93" s="29"/>
    </row>
    <row r="94" spans="1:7" hidden="1" outlineLevel="1" x14ac:dyDescent="0.25">
      <c r="A94" s="25"/>
      <c r="B94" s="32" t="s">
        <v>20</v>
      </c>
      <c r="C94" s="27"/>
      <c r="D94" s="27"/>
      <c r="E94" s="28"/>
      <c r="F94" s="27"/>
      <c r="G94" s="29"/>
    </row>
    <row r="95" spans="1:7" hidden="1" outlineLevel="1" x14ac:dyDescent="0.25">
      <c r="A95" s="25"/>
      <c r="B95" s="32" t="s">
        <v>21</v>
      </c>
      <c r="C95" s="27"/>
      <c r="D95" s="27"/>
      <c r="E95" s="28"/>
      <c r="F95" s="27"/>
      <c r="G95" s="29"/>
    </row>
    <row r="96" spans="1:7" hidden="1" collapsed="1" x14ac:dyDescent="0.25">
      <c r="A96" s="25" t="s">
        <v>41</v>
      </c>
      <c r="B96" s="30" t="s">
        <v>29</v>
      </c>
      <c r="C96" s="27"/>
      <c r="D96" s="27"/>
      <c r="E96" s="28"/>
      <c r="F96" s="27"/>
      <c r="G96" s="29"/>
    </row>
    <row r="97" spans="1:7" hidden="1" x14ac:dyDescent="0.25">
      <c r="A97" s="25" t="s">
        <v>42</v>
      </c>
      <c r="B97" s="31" t="s">
        <v>15</v>
      </c>
      <c r="C97" s="27"/>
      <c r="D97" s="27"/>
      <c r="E97" s="22">
        <f>E98+E99+E100+E101+E102+E103</f>
        <v>0</v>
      </c>
      <c r="F97" s="22">
        <f t="shared" ref="F97" si="27">F98+F99+F100+F101+F102+F103</f>
        <v>0</v>
      </c>
      <c r="G97" s="22">
        <f t="shared" ref="G97" si="28">G98+G99+G100+G101+G102+G103</f>
        <v>0</v>
      </c>
    </row>
    <row r="98" spans="1:7" hidden="1" outlineLevel="1" x14ac:dyDescent="0.25">
      <c r="A98" s="25"/>
      <c r="B98" s="32" t="s">
        <v>16</v>
      </c>
      <c r="C98" s="27"/>
      <c r="D98" s="27"/>
      <c r="E98" s="28"/>
      <c r="F98" s="27"/>
      <c r="G98" s="29"/>
    </row>
    <row r="99" spans="1:7" hidden="1" outlineLevel="1" x14ac:dyDescent="0.25">
      <c r="A99" s="25"/>
      <c r="B99" s="32" t="s">
        <v>17</v>
      </c>
      <c r="C99" s="27"/>
      <c r="D99" s="27"/>
      <c r="E99" s="28"/>
      <c r="F99" s="27"/>
      <c r="G99" s="29"/>
    </row>
    <row r="100" spans="1:7" hidden="1" outlineLevel="1" x14ac:dyDescent="0.25">
      <c r="A100" s="25"/>
      <c r="B100" s="32" t="s">
        <v>18</v>
      </c>
      <c r="C100" s="27"/>
      <c r="D100" s="27"/>
      <c r="E100" s="28"/>
      <c r="F100" s="27"/>
      <c r="G100" s="29"/>
    </row>
    <row r="101" spans="1:7" hidden="1" outlineLevel="1" x14ac:dyDescent="0.25">
      <c r="A101" s="25"/>
      <c r="B101" s="32" t="s">
        <v>19</v>
      </c>
      <c r="C101" s="27"/>
      <c r="D101" s="27"/>
      <c r="E101" s="28"/>
      <c r="F101" s="27"/>
      <c r="G101" s="29"/>
    </row>
    <row r="102" spans="1:7" hidden="1" outlineLevel="1" x14ac:dyDescent="0.25">
      <c r="A102" s="25"/>
      <c r="B102" s="32" t="s">
        <v>20</v>
      </c>
      <c r="C102" s="27"/>
      <c r="D102" s="27"/>
      <c r="E102" s="28"/>
      <c r="F102" s="27"/>
      <c r="G102" s="29"/>
    </row>
    <row r="103" spans="1:7" hidden="1" outlineLevel="1" x14ac:dyDescent="0.25">
      <c r="A103" s="25"/>
      <c r="B103" s="32" t="s">
        <v>21</v>
      </c>
      <c r="C103" s="27"/>
      <c r="D103" s="27"/>
      <c r="E103" s="28"/>
      <c r="F103" s="27"/>
      <c r="G103" s="29"/>
    </row>
    <row r="104" spans="1:7" hidden="1" collapsed="1" x14ac:dyDescent="0.25">
      <c r="A104" s="25" t="s">
        <v>43</v>
      </c>
      <c r="B104" s="31" t="s">
        <v>23</v>
      </c>
      <c r="C104" s="27"/>
      <c r="D104" s="27"/>
      <c r="E104" s="22">
        <f>E105+E106+E107+E108+E109+E110</f>
        <v>0</v>
      </c>
      <c r="F104" s="22">
        <f t="shared" ref="F104" si="29">F105+F106+F107+F108+F109+F110</f>
        <v>0</v>
      </c>
      <c r="G104" s="22">
        <f t="shared" ref="G104" si="30">G105+G106+G107+G108+G109+G110</f>
        <v>0</v>
      </c>
    </row>
    <row r="105" spans="1:7" hidden="1" outlineLevel="1" x14ac:dyDescent="0.25">
      <c r="A105" s="25"/>
      <c r="B105" s="32" t="s">
        <v>16</v>
      </c>
      <c r="C105" s="27"/>
      <c r="D105" s="27"/>
      <c r="E105" s="28"/>
      <c r="F105" s="27"/>
      <c r="G105" s="29"/>
    </row>
    <row r="106" spans="1:7" hidden="1" outlineLevel="1" x14ac:dyDescent="0.25">
      <c r="A106" s="25"/>
      <c r="B106" s="32" t="s">
        <v>17</v>
      </c>
      <c r="C106" s="27"/>
      <c r="D106" s="27"/>
      <c r="E106" s="28"/>
      <c r="F106" s="27"/>
      <c r="G106" s="29"/>
    </row>
    <row r="107" spans="1:7" hidden="1" outlineLevel="1" x14ac:dyDescent="0.25">
      <c r="A107" s="25"/>
      <c r="B107" s="32" t="s">
        <v>18</v>
      </c>
      <c r="C107" s="27"/>
      <c r="D107" s="27"/>
      <c r="E107" s="28"/>
      <c r="F107" s="27"/>
      <c r="G107" s="29"/>
    </row>
    <row r="108" spans="1:7" hidden="1" outlineLevel="1" x14ac:dyDescent="0.25">
      <c r="A108" s="25"/>
      <c r="B108" s="32" t="s">
        <v>19</v>
      </c>
      <c r="C108" s="27"/>
      <c r="D108" s="27"/>
      <c r="E108" s="28"/>
      <c r="F108" s="27"/>
      <c r="G108" s="29"/>
    </row>
    <row r="109" spans="1:7" hidden="1" outlineLevel="1" x14ac:dyDescent="0.25">
      <c r="A109" s="25"/>
      <c r="B109" s="32" t="s">
        <v>20</v>
      </c>
      <c r="C109" s="27"/>
      <c r="D109" s="27"/>
      <c r="E109" s="28"/>
      <c r="F109" s="27"/>
      <c r="G109" s="29"/>
    </row>
    <row r="110" spans="1:7" hidden="1" outlineLevel="1" x14ac:dyDescent="0.25">
      <c r="A110" s="25"/>
      <c r="B110" s="32" t="s">
        <v>21</v>
      </c>
      <c r="C110" s="27"/>
      <c r="D110" s="27"/>
      <c r="E110" s="28"/>
      <c r="F110" s="27"/>
      <c r="G110" s="29"/>
    </row>
    <row r="111" spans="1:7" hidden="1" collapsed="1" x14ac:dyDescent="0.25">
      <c r="A111" s="25" t="s">
        <v>44</v>
      </c>
      <c r="B111" s="31" t="s">
        <v>25</v>
      </c>
      <c r="C111" s="27"/>
      <c r="D111" s="27"/>
      <c r="E111" s="22">
        <f>E112+E113+E114+E115+E116+E117</f>
        <v>0</v>
      </c>
      <c r="F111" s="22">
        <f t="shared" ref="F111" si="31">F112+F113+F114+F115+F116+F117</f>
        <v>0</v>
      </c>
      <c r="G111" s="22">
        <f t="shared" ref="G111" si="32">G112+G113+G114+G115+G116+G117</f>
        <v>0</v>
      </c>
    </row>
    <row r="112" spans="1:7" hidden="1" outlineLevel="1" x14ac:dyDescent="0.25">
      <c r="A112" s="25"/>
      <c r="B112" s="32" t="s">
        <v>16</v>
      </c>
      <c r="C112" s="27"/>
      <c r="D112" s="27"/>
      <c r="E112" s="28"/>
      <c r="F112" s="27"/>
      <c r="G112" s="29"/>
    </row>
    <row r="113" spans="1:7" hidden="1" outlineLevel="1" x14ac:dyDescent="0.25">
      <c r="A113" s="25"/>
      <c r="B113" s="32" t="s">
        <v>17</v>
      </c>
      <c r="C113" s="27"/>
      <c r="D113" s="27"/>
      <c r="E113" s="28"/>
      <c r="F113" s="27"/>
      <c r="G113" s="29"/>
    </row>
    <row r="114" spans="1:7" hidden="1" outlineLevel="1" x14ac:dyDescent="0.25">
      <c r="A114" s="25"/>
      <c r="B114" s="32" t="s">
        <v>18</v>
      </c>
      <c r="C114" s="27"/>
      <c r="D114" s="27"/>
      <c r="E114" s="28"/>
      <c r="F114" s="27"/>
      <c r="G114" s="29"/>
    </row>
    <row r="115" spans="1:7" hidden="1" outlineLevel="1" x14ac:dyDescent="0.25">
      <c r="A115" s="25"/>
      <c r="B115" s="32" t="s">
        <v>19</v>
      </c>
      <c r="C115" s="27"/>
      <c r="D115" s="27"/>
      <c r="E115" s="28"/>
      <c r="F115" s="27"/>
      <c r="G115" s="29"/>
    </row>
    <row r="116" spans="1:7" hidden="1" outlineLevel="1" x14ac:dyDescent="0.25">
      <c r="A116" s="25"/>
      <c r="B116" s="32" t="s">
        <v>20</v>
      </c>
      <c r="C116" s="27"/>
      <c r="D116" s="27"/>
      <c r="E116" s="28"/>
      <c r="F116" s="27"/>
      <c r="G116" s="29"/>
    </row>
    <row r="117" spans="1:7" hidden="1" outlineLevel="1" x14ac:dyDescent="0.25">
      <c r="A117" s="25"/>
      <c r="B117" s="32" t="s">
        <v>21</v>
      </c>
      <c r="C117" s="27"/>
      <c r="D117" s="27"/>
      <c r="E117" s="28"/>
      <c r="F117" s="27"/>
      <c r="G117" s="29"/>
    </row>
    <row r="118" spans="1:7" hidden="1" collapsed="1" x14ac:dyDescent="0.25">
      <c r="A118" s="25" t="s">
        <v>45</v>
      </c>
      <c r="B118" s="31" t="s">
        <v>27</v>
      </c>
      <c r="C118" s="27"/>
      <c r="D118" s="27"/>
      <c r="E118" s="22">
        <f>E119+E120+E121+E122+E123+E124</f>
        <v>0</v>
      </c>
      <c r="F118" s="22">
        <f t="shared" ref="F118" si="33">F119+F120+F121+F122+F123+F124</f>
        <v>0</v>
      </c>
      <c r="G118" s="22">
        <f t="shared" ref="G118" si="34">G119+G120+G121+G122+G123+G124</f>
        <v>0</v>
      </c>
    </row>
    <row r="119" spans="1:7" hidden="1" outlineLevel="1" x14ac:dyDescent="0.25">
      <c r="A119" s="25"/>
      <c r="B119" s="32" t="s">
        <v>16</v>
      </c>
      <c r="C119" s="27"/>
      <c r="D119" s="27"/>
      <c r="E119" s="28"/>
      <c r="F119" s="27"/>
      <c r="G119" s="29"/>
    </row>
    <row r="120" spans="1:7" hidden="1" outlineLevel="1" x14ac:dyDescent="0.25">
      <c r="A120" s="25"/>
      <c r="B120" s="32" t="s">
        <v>17</v>
      </c>
      <c r="C120" s="27"/>
      <c r="D120" s="27"/>
      <c r="E120" s="28"/>
      <c r="F120" s="27"/>
      <c r="G120" s="29"/>
    </row>
    <row r="121" spans="1:7" hidden="1" outlineLevel="1" x14ac:dyDescent="0.25">
      <c r="A121" s="25"/>
      <c r="B121" s="32" t="s">
        <v>18</v>
      </c>
      <c r="C121" s="27"/>
      <c r="D121" s="27"/>
      <c r="E121" s="28"/>
      <c r="F121" s="27"/>
      <c r="G121" s="29"/>
    </row>
    <row r="122" spans="1:7" hidden="1" outlineLevel="1" x14ac:dyDescent="0.25">
      <c r="A122" s="25"/>
      <c r="B122" s="32" t="s">
        <v>19</v>
      </c>
      <c r="C122" s="27"/>
      <c r="D122" s="27"/>
      <c r="E122" s="28"/>
      <c r="F122" s="27"/>
      <c r="G122" s="29"/>
    </row>
    <row r="123" spans="1:7" hidden="1" outlineLevel="1" x14ac:dyDescent="0.25">
      <c r="A123" s="25"/>
      <c r="B123" s="32" t="s">
        <v>20</v>
      </c>
      <c r="C123" s="27"/>
      <c r="D123" s="27"/>
      <c r="E123" s="28"/>
      <c r="F123" s="27"/>
      <c r="G123" s="29"/>
    </row>
    <row r="124" spans="1:7" hidden="1" outlineLevel="1" x14ac:dyDescent="0.25">
      <c r="A124" s="25"/>
      <c r="B124" s="32" t="s">
        <v>21</v>
      </c>
      <c r="C124" s="27"/>
      <c r="D124" s="27"/>
      <c r="E124" s="28"/>
      <c r="F124" s="27"/>
      <c r="G124" s="29"/>
    </row>
    <row r="125" spans="1:7" collapsed="1" x14ac:dyDescent="0.25">
      <c r="A125" s="25" t="s">
        <v>46</v>
      </c>
      <c r="B125" s="26" t="s">
        <v>47</v>
      </c>
      <c r="C125" s="27"/>
      <c r="D125" s="27"/>
      <c r="E125" s="22">
        <f>E126+E217</f>
        <v>19.894999999999996</v>
      </c>
      <c r="F125" s="216">
        <f>F126+F217</f>
        <v>2338</v>
      </c>
      <c r="G125" s="216">
        <f>G126+G217</f>
        <v>19117.011755946201</v>
      </c>
    </row>
    <row r="126" spans="1:7" hidden="1" x14ac:dyDescent="0.25">
      <c r="A126" s="25" t="s">
        <v>48</v>
      </c>
      <c r="B126" s="30" t="s">
        <v>13</v>
      </c>
      <c r="C126" s="27"/>
      <c r="D126" s="27"/>
      <c r="E126" s="22">
        <f>E127+E134+E141+E210</f>
        <v>17.894999999999996</v>
      </c>
      <c r="F126" s="216">
        <f>F127+F134+F141+F210</f>
        <v>2338</v>
      </c>
      <c r="G126" s="216">
        <f>G127+G134+G141+G210</f>
        <v>16207.9716901418</v>
      </c>
    </row>
    <row r="127" spans="1:7" hidden="1" x14ac:dyDescent="0.25">
      <c r="A127" s="25" t="s">
        <v>49</v>
      </c>
      <c r="B127" s="31" t="s">
        <v>15</v>
      </c>
      <c r="C127" s="27"/>
      <c r="D127" s="27"/>
      <c r="E127" s="22">
        <f>E128+E129+E130+E131+E132+E133</f>
        <v>0</v>
      </c>
      <c r="F127" s="22">
        <f t="shared" ref="F127" si="35">F128+F129+F130+F131+F132+F133</f>
        <v>0</v>
      </c>
      <c r="G127" s="22">
        <f t="shared" ref="G127" si="36">G128+G129+G130+G131+G132+G133</f>
        <v>0</v>
      </c>
    </row>
    <row r="128" spans="1:7" hidden="1" outlineLevel="1" x14ac:dyDescent="0.25">
      <c r="A128" s="25"/>
      <c r="B128" s="32" t="s">
        <v>16</v>
      </c>
      <c r="C128" s="27"/>
      <c r="D128" s="27"/>
      <c r="E128" s="28"/>
      <c r="F128" s="27"/>
      <c r="G128" s="29"/>
    </row>
    <row r="129" spans="1:13" hidden="1" outlineLevel="1" x14ac:dyDescent="0.25">
      <c r="A129" s="25"/>
      <c r="B129" s="32" t="s">
        <v>17</v>
      </c>
      <c r="C129" s="27"/>
      <c r="D129" s="27"/>
      <c r="E129" s="28"/>
      <c r="F129" s="27"/>
      <c r="G129" s="29"/>
    </row>
    <row r="130" spans="1:13" hidden="1" outlineLevel="1" x14ac:dyDescent="0.25">
      <c r="A130" s="25"/>
      <c r="B130" s="32" t="s">
        <v>18</v>
      </c>
      <c r="C130" s="27"/>
      <c r="D130" s="27"/>
      <c r="E130" s="28"/>
      <c r="F130" s="27"/>
      <c r="G130" s="29"/>
    </row>
    <row r="131" spans="1:13" hidden="1" outlineLevel="1" x14ac:dyDescent="0.25">
      <c r="A131" s="25"/>
      <c r="B131" s="32" t="s">
        <v>19</v>
      </c>
      <c r="C131" s="27"/>
      <c r="D131" s="27"/>
      <c r="E131" s="28"/>
      <c r="F131" s="27"/>
      <c r="G131" s="29"/>
    </row>
    <row r="132" spans="1:13" hidden="1" outlineLevel="1" x14ac:dyDescent="0.25">
      <c r="A132" s="25"/>
      <c r="B132" s="32" t="s">
        <v>20</v>
      </c>
      <c r="C132" s="27"/>
      <c r="D132" s="27"/>
      <c r="E132" s="28"/>
      <c r="F132" s="27"/>
      <c r="G132" s="29"/>
    </row>
    <row r="133" spans="1:13" hidden="1" outlineLevel="1" x14ac:dyDescent="0.25">
      <c r="A133" s="25"/>
      <c r="B133" s="32" t="s">
        <v>21</v>
      </c>
      <c r="C133" s="27"/>
      <c r="D133" s="27"/>
      <c r="E133" s="28"/>
      <c r="F133" s="27"/>
      <c r="G133" s="29"/>
    </row>
    <row r="134" spans="1:13" hidden="1" collapsed="1" x14ac:dyDescent="0.25">
      <c r="A134" s="25" t="s">
        <v>50</v>
      </c>
      <c r="B134" s="31" t="s">
        <v>23</v>
      </c>
      <c r="C134" s="27"/>
      <c r="D134" s="27"/>
      <c r="E134" s="22">
        <f>E135+E136+E137+E138+E139+E140</f>
        <v>0</v>
      </c>
      <c r="F134" s="22">
        <f t="shared" ref="F134" si="37">F135+F136+F137+F138+F139+F140</f>
        <v>0</v>
      </c>
      <c r="G134" s="22">
        <f t="shared" ref="G134" si="38">G135+G136+G137+G138+G139+G140</f>
        <v>0</v>
      </c>
    </row>
    <row r="135" spans="1:13" hidden="1" outlineLevel="1" x14ac:dyDescent="0.25">
      <c r="A135" s="25"/>
      <c r="B135" s="32" t="s">
        <v>16</v>
      </c>
      <c r="C135" s="27"/>
      <c r="D135" s="27"/>
      <c r="E135" s="28"/>
      <c r="F135" s="27"/>
      <c r="G135" s="29"/>
    </row>
    <row r="136" spans="1:13" hidden="1" outlineLevel="1" x14ac:dyDescent="0.25">
      <c r="A136" s="25"/>
      <c r="B136" s="32" t="s">
        <v>17</v>
      </c>
      <c r="C136" s="27"/>
      <c r="D136" s="27"/>
      <c r="E136" s="28"/>
      <c r="F136" s="27"/>
      <c r="G136" s="29"/>
    </row>
    <row r="137" spans="1:13" hidden="1" outlineLevel="1" x14ac:dyDescent="0.25">
      <c r="A137" s="25"/>
      <c r="B137" s="32" t="s">
        <v>18</v>
      </c>
      <c r="C137" s="27"/>
      <c r="D137" s="27"/>
      <c r="E137" s="28"/>
      <c r="F137" s="27"/>
      <c r="G137" s="29"/>
    </row>
    <row r="138" spans="1:13" hidden="1" outlineLevel="1" x14ac:dyDescent="0.25">
      <c r="A138" s="25"/>
      <c r="B138" s="32" t="s">
        <v>19</v>
      </c>
      <c r="C138" s="27"/>
      <c r="D138" s="27"/>
      <c r="E138" s="28"/>
      <c r="F138" s="27"/>
      <c r="G138" s="29"/>
    </row>
    <row r="139" spans="1:13" hidden="1" outlineLevel="1" x14ac:dyDescent="0.25">
      <c r="A139" s="25"/>
      <c r="B139" s="32" t="s">
        <v>20</v>
      </c>
      <c r="C139" s="27"/>
      <c r="D139" s="27"/>
      <c r="E139" s="28"/>
      <c r="F139" s="27"/>
      <c r="G139" s="29"/>
    </row>
    <row r="140" spans="1:13" hidden="1" outlineLevel="1" x14ac:dyDescent="0.25">
      <c r="A140" s="25"/>
      <c r="B140" s="32" t="s">
        <v>21</v>
      </c>
      <c r="C140" s="27"/>
      <c r="D140" s="27"/>
      <c r="E140" s="28"/>
      <c r="F140" s="27"/>
      <c r="G140" s="29"/>
    </row>
    <row r="141" spans="1:13" collapsed="1" x14ac:dyDescent="0.25">
      <c r="A141" s="25" t="s">
        <v>51</v>
      </c>
      <c r="B141" s="31" t="s">
        <v>25</v>
      </c>
      <c r="C141" s="27"/>
      <c r="D141" s="27"/>
      <c r="E141" s="22">
        <f>E142+E203+E206+E207+E208+E209</f>
        <v>17.894999999999996</v>
      </c>
      <c r="F141" s="216">
        <f>F142+F203+F206+F207+F208+F209</f>
        <v>2338</v>
      </c>
      <c r="G141" s="216">
        <f>G142+G203+G206+G207+G208+G209</f>
        <v>16207.9716901418</v>
      </c>
    </row>
    <row r="142" spans="1:13" outlineLevel="1" x14ac:dyDescent="0.25">
      <c r="A142" s="25" t="s">
        <v>266</v>
      </c>
      <c r="B142" s="32" t="s">
        <v>16</v>
      </c>
      <c r="C142" s="27"/>
      <c r="D142" s="27"/>
      <c r="E142" s="22">
        <f>SUM(E143:E209)</f>
        <v>17.894999999999996</v>
      </c>
      <c r="F142" s="216">
        <f>SUM(F143:F209)</f>
        <v>2338</v>
      </c>
      <c r="G142" s="216">
        <f>SUM(G143:G209)</f>
        <v>16207.9716901418</v>
      </c>
    </row>
    <row r="143" spans="1:13" ht="31.5" outlineLevel="1" x14ac:dyDescent="0.25">
      <c r="A143" s="217" t="s">
        <v>267</v>
      </c>
      <c r="B143" s="218" t="s">
        <v>265</v>
      </c>
      <c r="C143" s="219">
        <v>2016</v>
      </c>
      <c r="D143" s="220">
        <v>0.4</v>
      </c>
      <c r="E143" s="221">
        <f>'[1]ПРИЛ 1 ВЛ факт 2016-2018 в РЭК'!$E$143</f>
        <v>0.39</v>
      </c>
      <c r="F143" s="222">
        <f>'[1]ПРИЛ 1 ВЛ факт 2016-2018 в РЭК'!$F$143</f>
        <v>7</v>
      </c>
      <c r="G143" s="222">
        <f>'[1]ПРИЛ 1 ВЛ факт 2016-2018 в РЭК'!$G$143</f>
        <v>163.66772000000003</v>
      </c>
      <c r="K143" s="132"/>
      <c r="L143" s="132"/>
      <c r="M143" s="132"/>
    </row>
    <row r="144" spans="1:13" ht="31.5" outlineLevel="1" x14ac:dyDescent="0.25">
      <c r="A144" s="217" t="s">
        <v>268</v>
      </c>
      <c r="B144" s="223" t="s">
        <v>275</v>
      </c>
      <c r="C144" s="219">
        <f>'[1]ПРИЛ 1 ВЛ факт 2016-2018 в РЭК'!C144</f>
        <v>2016</v>
      </c>
      <c r="D144" s="220">
        <f>'[1]ПРИЛ 1 ВЛ факт 2016-2018 в РЭК'!D144</f>
        <v>0.4</v>
      </c>
      <c r="E144" s="221">
        <f>'[1]ПРИЛ 1 ВЛ факт 2016-2018 в РЭК'!E144</f>
        <v>0.13</v>
      </c>
      <c r="F144" s="222">
        <f>'[1]ПРИЛ 1 ВЛ факт 2016-2018 в РЭК'!F144</f>
        <v>3</v>
      </c>
      <c r="G144" s="222">
        <f>'[1]ПРИЛ 1 ВЛ факт 2016-2018 в РЭК'!G144</f>
        <v>63.030070000000002</v>
      </c>
    </row>
    <row r="145" spans="1:13" ht="31.5" outlineLevel="1" x14ac:dyDescent="0.25">
      <c r="A145" s="217" t="s">
        <v>269</v>
      </c>
      <c r="B145" s="223" t="s">
        <v>276</v>
      </c>
      <c r="C145" s="219">
        <f>'[1]ПРИЛ 1 ВЛ факт 2016-2018 в РЭК'!C145</f>
        <v>2016</v>
      </c>
      <c r="D145" s="220">
        <f>'[1]ПРИЛ 1 ВЛ факт 2016-2018 в РЭК'!D145</f>
        <v>0.4</v>
      </c>
      <c r="E145" s="221">
        <f>'[1]ПРИЛ 1 ВЛ факт 2016-2018 в РЭК'!E145</f>
        <v>0.4</v>
      </c>
      <c r="F145" s="222">
        <f>'[1]ПРИЛ 1 ВЛ факт 2016-2018 в РЭК'!F145</f>
        <v>12</v>
      </c>
      <c r="G145" s="222">
        <f>'[1]ПРИЛ 1 ВЛ факт 2016-2018 в РЭК'!G145</f>
        <v>42.56138</v>
      </c>
    </row>
    <row r="146" spans="1:13" ht="31.5" outlineLevel="1" x14ac:dyDescent="0.25">
      <c r="A146" s="217" t="s">
        <v>270</v>
      </c>
      <c r="B146" s="223" t="s">
        <v>277</v>
      </c>
      <c r="C146" s="219">
        <f>'[1]ПРИЛ 1 ВЛ факт 2016-2018 в РЭК'!C146</f>
        <v>2016</v>
      </c>
      <c r="D146" s="220">
        <f>'[1]ПРИЛ 1 ВЛ факт 2016-2018 в РЭК'!D146</f>
        <v>0.4</v>
      </c>
      <c r="E146" s="221">
        <f>'[1]ПРИЛ 1 ВЛ факт 2016-2018 в РЭК'!E146</f>
        <v>0.12</v>
      </c>
      <c r="F146" s="222">
        <f>'[1]ПРИЛ 1 ВЛ факт 2016-2018 в РЭК'!F146</f>
        <v>4</v>
      </c>
      <c r="G146" s="222">
        <f>'[1]ПРИЛ 1 ВЛ факт 2016-2018 в РЭК'!G146</f>
        <v>32.263240000000003</v>
      </c>
      <c r="K146" s="133"/>
      <c r="L146" s="133"/>
      <c r="M146" s="133"/>
    </row>
    <row r="147" spans="1:13" ht="31.5" outlineLevel="1" x14ac:dyDescent="0.25">
      <c r="A147" s="217" t="s">
        <v>271</v>
      </c>
      <c r="B147" s="218" t="s">
        <v>278</v>
      </c>
      <c r="C147" s="219">
        <f>'[1]ПРИЛ 1 ВЛ факт 2016-2018 в РЭК'!C147</f>
        <v>2016</v>
      </c>
      <c r="D147" s="220">
        <f>'[1]ПРИЛ 1 ВЛ факт 2016-2018 в РЭК'!D147</f>
        <v>0.4</v>
      </c>
      <c r="E147" s="221">
        <f>'[1]ПРИЛ 1 ВЛ факт 2016-2018 в РЭК'!E147</f>
        <v>0.5</v>
      </c>
      <c r="F147" s="222">
        <f>'[1]ПРИЛ 1 ВЛ факт 2016-2018 в РЭК'!F147</f>
        <v>30</v>
      </c>
      <c r="G147" s="222">
        <f>'[1]ПРИЛ 1 ВЛ факт 2016-2018 в РЭК'!G147</f>
        <v>219.33077</v>
      </c>
    </row>
    <row r="148" spans="1:13" ht="31.5" outlineLevel="1" x14ac:dyDescent="0.25">
      <c r="A148" s="217" t="s">
        <v>272</v>
      </c>
      <c r="B148" s="218" t="s">
        <v>287</v>
      </c>
      <c r="C148" s="219">
        <f>'[1]ПРИЛ 1 ВЛ факт 2016-2018 в РЭК'!C148</f>
        <v>2016</v>
      </c>
      <c r="D148" s="220">
        <f>'[1]ПРИЛ 1 ВЛ факт 2016-2018 в РЭК'!D148</f>
        <v>0.4</v>
      </c>
      <c r="E148" s="224">
        <f>'[1]ПРИЛ 1 ВЛ факт 2016-2018 в РЭК'!E148</f>
        <v>0.38</v>
      </c>
      <c r="F148" s="222">
        <f>'[1]ПРИЛ 1 ВЛ факт 2016-2018 в РЭК'!F148</f>
        <v>100</v>
      </c>
      <c r="G148" s="222">
        <f>'[1]ПРИЛ 1 ВЛ факт 2016-2018 в РЭК'!G148</f>
        <v>163.07007999999996</v>
      </c>
    </row>
    <row r="149" spans="1:13" ht="31.5" outlineLevel="1" x14ac:dyDescent="0.25">
      <c r="A149" s="217" t="s">
        <v>273</v>
      </c>
      <c r="B149" s="223" t="s">
        <v>288</v>
      </c>
      <c r="C149" s="219">
        <f>'[1]ПРИЛ 1 ВЛ факт 2016-2018 в РЭК'!C149</f>
        <v>2016</v>
      </c>
      <c r="D149" s="220">
        <f>'[1]ПРИЛ 1 ВЛ факт 2016-2018 в РЭК'!D149</f>
        <v>0.4</v>
      </c>
      <c r="E149" s="224">
        <f>'[1]ПРИЛ 1 ВЛ факт 2016-2018 в РЭК'!E149</f>
        <v>0.11</v>
      </c>
      <c r="F149" s="222">
        <f>'[1]ПРИЛ 1 ВЛ факт 2016-2018 в РЭК'!F149</f>
        <v>40</v>
      </c>
      <c r="G149" s="222">
        <f>'[1]ПРИЛ 1 ВЛ факт 2016-2018 в РЭК'!G149</f>
        <v>31.855630000000001</v>
      </c>
    </row>
    <row r="150" spans="1:13" ht="31.5" outlineLevel="1" x14ac:dyDescent="0.25">
      <c r="A150" s="217" t="s">
        <v>274</v>
      </c>
      <c r="B150" s="223" t="s">
        <v>302</v>
      </c>
      <c r="C150" s="219">
        <v>2016</v>
      </c>
      <c r="D150" s="219">
        <f>'[1]ПРИЛ 1 ВЛ факт 2016-2018 в РЭК'!D150</f>
        <v>10</v>
      </c>
      <c r="E150" s="224">
        <f>'[1]ПРИЛ 1 ВЛ факт 2016-2018 в РЭК'!E150</f>
        <v>0.35</v>
      </c>
      <c r="F150" s="220">
        <f>'[1]ПРИЛ 1 ВЛ факт 2016-2018 в РЭК'!F150</f>
        <v>150</v>
      </c>
      <c r="G150" s="220">
        <f>'[1]ПРИЛ 1 ВЛ факт 2016-2018 в РЭК'!G150</f>
        <v>264.87169000000006</v>
      </c>
    </row>
    <row r="151" spans="1:13" ht="31.5" outlineLevel="1" x14ac:dyDescent="0.25">
      <c r="A151" s="217" t="s">
        <v>279</v>
      </c>
      <c r="B151" s="223" t="s">
        <v>303</v>
      </c>
      <c r="C151" s="219">
        <f>'[1]ПРИЛ 1 ВЛ факт 2016-2018 в РЭК'!C151</f>
        <v>2016</v>
      </c>
      <c r="D151" s="219">
        <f>'[1]ПРИЛ 1 ВЛ факт 2016-2018 в РЭК'!D151</f>
        <v>10</v>
      </c>
      <c r="E151" s="224">
        <f>'[1]ПРИЛ 1 ВЛ факт 2016-2018 в РЭК'!E151</f>
        <v>0.2</v>
      </c>
      <c r="F151" s="220">
        <f>'[1]ПРИЛ 1 ВЛ факт 2016-2018 в РЭК'!F151</f>
        <v>40</v>
      </c>
      <c r="G151" s="220">
        <f>'[1]ПРИЛ 1 ВЛ факт 2016-2018 в РЭК'!G151</f>
        <v>143.36246999999997</v>
      </c>
    </row>
    <row r="152" spans="1:13" ht="31.5" outlineLevel="1" x14ac:dyDescent="0.25">
      <c r="A152" s="217" t="s">
        <v>280</v>
      </c>
      <c r="B152" s="223" t="s">
        <v>304</v>
      </c>
      <c r="C152" s="219">
        <v>2016</v>
      </c>
      <c r="D152" s="219">
        <v>10</v>
      </c>
      <c r="E152" s="224">
        <f>'[1]ПРИЛ 1 ВЛ факт 2016-2018 в РЭК'!E152</f>
        <v>0.14199999999999999</v>
      </c>
      <c r="F152" s="220">
        <f>'[1]ПРИЛ 1 ВЛ факт 2016-2018 в РЭК'!F152</f>
        <v>150</v>
      </c>
      <c r="G152" s="220">
        <f>'[1]ПРИЛ 1 ВЛ факт 2016-2018 в РЭК'!G152</f>
        <v>116.36417999999999</v>
      </c>
    </row>
    <row r="153" spans="1:13" ht="31.5" outlineLevel="1" x14ac:dyDescent="0.25">
      <c r="A153" s="217" t="s">
        <v>289</v>
      </c>
      <c r="B153" s="223" t="s">
        <v>305</v>
      </c>
      <c r="C153" s="219">
        <v>2016</v>
      </c>
      <c r="D153" s="219">
        <v>10</v>
      </c>
      <c r="E153" s="224">
        <f>'[1]ПРИЛ 1 ВЛ факт 2016-2018 в РЭК'!E153</f>
        <v>0.4</v>
      </c>
      <c r="F153" s="220">
        <f>'[1]ПРИЛ 1 ВЛ факт 2016-2018 в РЭК'!F153</f>
        <v>130</v>
      </c>
      <c r="G153" s="220">
        <f>'[1]ПРИЛ 1 ВЛ факт 2016-2018 в РЭК'!G153</f>
        <v>283.53226000000006</v>
      </c>
    </row>
    <row r="154" spans="1:13" ht="31.5" outlineLevel="1" x14ac:dyDescent="0.25">
      <c r="A154" s="217" t="s">
        <v>290</v>
      </c>
      <c r="B154" s="223" t="s">
        <v>306</v>
      </c>
      <c r="C154" s="219">
        <v>2016</v>
      </c>
      <c r="D154" s="219">
        <v>10</v>
      </c>
      <c r="E154" s="224">
        <f>'[1]ПРИЛ 1 ВЛ факт 2016-2018 в РЭК'!E154</f>
        <v>0.03</v>
      </c>
      <c r="F154" s="220">
        <f>'[1]ПРИЛ 1 ВЛ факт 2016-2018 в РЭК'!F154</f>
        <v>60</v>
      </c>
      <c r="G154" s="220">
        <f>'[1]ПРИЛ 1 ВЛ факт 2016-2018 в РЭК'!G154</f>
        <v>13.599740000000001</v>
      </c>
    </row>
    <row r="155" spans="1:13" ht="31.5" outlineLevel="1" x14ac:dyDescent="0.25">
      <c r="A155" s="217" t="s">
        <v>291</v>
      </c>
      <c r="B155" s="223" t="s">
        <v>307</v>
      </c>
      <c r="C155" s="219">
        <v>2016</v>
      </c>
      <c r="D155" s="219">
        <v>10</v>
      </c>
      <c r="E155" s="224">
        <f>'[1]ПРИЛ 1 ВЛ факт 2016-2018 в РЭК'!E155</f>
        <v>3.3000000000000002E-2</v>
      </c>
      <c r="F155" s="220">
        <f>'[1]ПРИЛ 1 ВЛ факт 2016-2018 в РЭК'!F155</f>
        <v>280</v>
      </c>
      <c r="G155" s="220">
        <f>'[1]ПРИЛ 1 ВЛ факт 2016-2018 в РЭК'!G155</f>
        <v>31.817399999999999</v>
      </c>
    </row>
    <row r="156" spans="1:13" ht="31.5" outlineLevel="1" x14ac:dyDescent="0.25">
      <c r="A156" s="217" t="s">
        <v>292</v>
      </c>
      <c r="B156" s="223" t="s">
        <v>316</v>
      </c>
      <c r="C156" s="219">
        <v>2017</v>
      </c>
      <c r="D156" s="220">
        <v>0.4</v>
      </c>
      <c r="E156" s="224">
        <f>'[1]ПРИЛ 1 ВЛ факт 2016-2018 в РЭК'!E159</f>
        <v>0.35</v>
      </c>
      <c r="F156" s="220">
        <f>'[1]ПРИЛ 1 ВЛ факт 2016-2018 в РЭК'!F159</f>
        <v>50</v>
      </c>
      <c r="G156" s="220">
        <f>'[1]ПРИЛ 1 ВЛ факт 2016-2018 в РЭК'!G159</f>
        <v>170.98820000000001</v>
      </c>
    </row>
    <row r="157" spans="1:13" ht="47.25" outlineLevel="1" x14ac:dyDescent="0.25">
      <c r="A157" s="217" t="s">
        <v>293</v>
      </c>
      <c r="B157" s="223" t="s">
        <v>317</v>
      </c>
      <c r="C157" s="219">
        <v>2017</v>
      </c>
      <c r="D157" s="220">
        <v>0.4</v>
      </c>
      <c r="E157" s="224">
        <f>'[1]ПРИЛ 1 ВЛ факт 2016-2018 в РЭК'!E161</f>
        <v>0.16</v>
      </c>
      <c r="F157" s="220">
        <f>'[1]ПРИЛ 1 ВЛ факт 2016-2018 в РЭК'!F161</f>
        <v>3</v>
      </c>
      <c r="G157" s="220">
        <f>'[1]ПРИЛ 1 ВЛ факт 2016-2018 в РЭК'!G161</f>
        <v>89.616</v>
      </c>
    </row>
    <row r="158" spans="1:13" ht="31.5" outlineLevel="1" x14ac:dyDescent="0.25">
      <c r="A158" s="217" t="s">
        <v>294</v>
      </c>
      <c r="B158" s="223" t="s">
        <v>318</v>
      </c>
      <c r="C158" s="219">
        <v>2017</v>
      </c>
      <c r="D158" s="220">
        <v>0.4</v>
      </c>
      <c r="E158" s="224">
        <f>'[1]ПРИЛ 1 ВЛ факт 2016-2018 в РЭК'!E164</f>
        <v>0.09</v>
      </c>
      <c r="F158" s="220">
        <f>'[1]ПРИЛ 1 ВЛ факт 2016-2018 в РЭК'!F164</f>
        <v>4</v>
      </c>
      <c r="G158" s="220">
        <f>'[1]ПРИЛ 1 ВЛ факт 2016-2018 в РЭК'!G164</f>
        <v>44.952930000000002</v>
      </c>
    </row>
    <row r="159" spans="1:13" ht="31.5" outlineLevel="1" x14ac:dyDescent="0.25">
      <c r="A159" s="217" t="s">
        <v>295</v>
      </c>
      <c r="B159" s="223" t="s">
        <v>319</v>
      </c>
      <c r="C159" s="219">
        <v>2017</v>
      </c>
      <c r="D159" s="220">
        <v>0.4</v>
      </c>
      <c r="E159" s="224">
        <f>'[1]ПРИЛ 1 ВЛ факт 2016-2018 в РЭК'!E165</f>
        <v>0.45</v>
      </c>
      <c r="F159" s="220">
        <f>'[1]ПРИЛ 1 ВЛ факт 2016-2018 в РЭК'!F165</f>
        <v>8</v>
      </c>
      <c r="G159" s="220">
        <f>'[1]ПРИЛ 1 ВЛ факт 2016-2018 в РЭК'!G165</f>
        <v>242.96440000000001</v>
      </c>
    </row>
    <row r="160" spans="1:13" ht="31.5" outlineLevel="1" x14ac:dyDescent="0.25">
      <c r="A160" s="217" t="s">
        <v>296</v>
      </c>
      <c r="B160" s="223" t="s">
        <v>320</v>
      </c>
      <c r="C160" s="219">
        <v>2017</v>
      </c>
      <c r="D160" s="220">
        <v>0.4</v>
      </c>
      <c r="E160" s="224">
        <f>'[1]ПРИЛ 1 ВЛ факт 2016-2018 в РЭК'!E166</f>
        <v>0.11</v>
      </c>
      <c r="F160" s="220">
        <f>'[1]ПРИЛ 1 ВЛ факт 2016-2018 в РЭК'!F166</f>
        <v>7</v>
      </c>
      <c r="G160" s="220">
        <f>'[1]ПРИЛ 1 ВЛ факт 2016-2018 в РЭК'!G166</f>
        <v>37.019190000000002</v>
      </c>
    </row>
    <row r="161" spans="1:7" ht="31.5" outlineLevel="1" x14ac:dyDescent="0.25">
      <c r="A161" s="217" t="s">
        <v>297</v>
      </c>
      <c r="B161" s="223" t="s">
        <v>321</v>
      </c>
      <c r="C161" s="219">
        <v>2017</v>
      </c>
      <c r="D161" s="220">
        <v>0.4</v>
      </c>
      <c r="E161" s="224">
        <f>'[1]ПРИЛ 1 ВЛ факт 2016-2018 в РЭК'!E167</f>
        <v>0.25</v>
      </c>
      <c r="F161" s="220">
        <f>'[1]ПРИЛ 1 ВЛ факт 2016-2018 в РЭК'!F167</f>
        <v>15</v>
      </c>
      <c r="G161" s="220">
        <f>'[1]ПРИЛ 1 ВЛ факт 2016-2018 в РЭК'!G167</f>
        <v>97.705830000000006</v>
      </c>
    </row>
    <row r="162" spans="1:7" ht="31.5" outlineLevel="1" x14ac:dyDescent="0.25">
      <c r="A162" s="217" t="s">
        <v>298</v>
      </c>
      <c r="B162" s="223" t="s">
        <v>329</v>
      </c>
      <c r="C162" s="219">
        <v>2017</v>
      </c>
      <c r="D162" s="220">
        <v>0.4</v>
      </c>
      <c r="E162" s="224">
        <f>'[1]ПРИЛ 1 ВЛ факт 2016-2018 в РЭК'!E168</f>
        <v>0.12</v>
      </c>
      <c r="F162" s="220">
        <f>'[1]ПРИЛ 1 ВЛ факт 2016-2018 в РЭК'!F168</f>
        <v>15</v>
      </c>
      <c r="G162" s="220">
        <f>'[1]ПРИЛ 1 ВЛ факт 2016-2018 в РЭК'!G168</f>
        <v>79.818269999999998</v>
      </c>
    </row>
    <row r="163" spans="1:7" ht="31.5" outlineLevel="1" x14ac:dyDescent="0.25">
      <c r="A163" s="217" t="s">
        <v>299</v>
      </c>
      <c r="B163" s="223" t="s">
        <v>330</v>
      </c>
      <c r="C163" s="219">
        <v>2017</v>
      </c>
      <c r="D163" s="220">
        <v>0.4</v>
      </c>
      <c r="E163" s="224">
        <f>'[1]ПРИЛ 1 ВЛ факт 2016-2018 в РЭК'!E169</f>
        <v>0.45</v>
      </c>
      <c r="F163" s="220">
        <f>'[1]ПРИЛ 1 ВЛ факт 2016-2018 в РЭК'!F169</f>
        <v>3</v>
      </c>
      <c r="G163" s="220">
        <f>'[1]ПРИЛ 1 ВЛ факт 2016-2018 в РЭК'!G169</f>
        <v>315.50124</v>
      </c>
    </row>
    <row r="164" spans="1:7" ht="31.5" outlineLevel="1" x14ac:dyDescent="0.25">
      <c r="A164" s="217" t="s">
        <v>300</v>
      </c>
      <c r="B164" s="223" t="s">
        <v>460</v>
      </c>
      <c r="C164" s="219">
        <v>2017</v>
      </c>
      <c r="D164" s="220">
        <v>0.4</v>
      </c>
      <c r="E164" s="224">
        <f>'[1]ПРИЛ 1 ВЛ факт 2016-2018 в РЭК'!E170</f>
        <v>0.15</v>
      </c>
      <c r="F164" s="220">
        <f>'[1]ПРИЛ 1 ВЛ факт 2016-2018 в РЭК'!F170</f>
        <v>2</v>
      </c>
      <c r="G164" s="220">
        <f>'[1]ПРИЛ 1 ВЛ факт 2016-2018 в РЭК'!G170</f>
        <v>36.309100000000001</v>
      </c>
    </row>
    <row r="165" spans="1:7" ht="31.5" outlineLevel="1" x14ac:dyDescent="0.25">
      <c r="A165" s="217" t="s">
        <v>301</v>
      </c>
      <c r="B165" s="223" t="s">
        <v>459</v>
      </c>
      <c r="C165" s="219">
        <v>2017</v>
      </c>
      <c r="D165" s="220">
        <v>0.4</v>
      </c>
      <c r="E165" s="224">
        <f>'[1]ПРИЛ 1 ВЛ факт 2016-2018 в РЭК'!E171</f>
        <v>0.23</v>
      </c>
      <c r="F165" s="220">
        <f>'[1]ПРИЛ 1 ВЛ факт 2016-2018 в РЭК'!F171</f>
        <v>2</v>
      </c>
      <c r="G165" s="220">
        <f>'[1]ПРИЛ 1 ВЛ факт 2016-2018 в РЭК'!G171</f>
        <v>171.25501</v>
      </c>
    </row>
    <row r="166" spans="1:7" ht="31.5" outlineLevel="1" x14ac:dyDescent="0.25">
      <c r="A166" s="217" t="s">
        <v>308</v>
      </c>
      <c r="B166" s="223" t="s">
        <v>331</v>
      </c>
      <c r="C166" s="219">
        <v>2017</v>
      </c>
      <c r="D166" s="220">
        <v>0.4</v>
      </c>
      <c r="E166" s="224">
        <f>'[1]ПРИЛ 1 ВЛ факт 2016-2018 в РЭК'!E172</f>
        <v>0.27</v>
      </c>
      <c r="F166" s="220">
        <f>'[1]ПРИЛ 1 ВЛ факт 2016-2018 в РЭК'!F172</f>
        <v>15</v>
      </c>
      <c r="G166" s="220">
        <f>'[1]ПРИЛ 1 ВЛ факт 2016-2018 в РЭК'!G172</f>
        <v>160.43779000000001</v>
      </c>
    </row>
    <row r="167" spans="1:7" ht="31.5" outlineLevel="1" x14ac:dyDescent="0.25">
      <c r="A167" s="217" t="s">
        <v>309</v>
      </c>
      <c r="B167" s="223" t="s">
        <v>332</v>
      </c>
      <c r="C167" s="219">
        <v>2017</v>
      </c>
      <c r="D167" s="220">
        <v>0.4</v>
      </c>
      <c r="E167" s="224">
        <f>'[1]ПРИЛ 1 ВЛ факт 2016-2018 в РЭК'!E173</f>
        <v>0.39</v>
      </c>
      <c r="F167" s="220">
        <f>'[1]ПРИЛ 1 ВЛ факт 2016-2018 в РЭК'!F173</f>
        <v>3</v>
      </c>
      <c r="G167" s="220">
        <f>'[1]ПРИЛ 1 ВЛ факт 2016-2018 в РЭК'!G173</f>
        <v>192.90488999999999</v>
      </c>
    </row>
    <row r="168" spans="1:7" ht="31.5" outlineLevel="1" x14ac:dyDescent="0.25">
      <c r="A168" s="217" t="s">
        <v>310</v>
      </c>
      <c r="B168" s="223" t="s">
        <v>333</v>
      </c>
      <c r="C168" s="219">
        <v>2017</v>
      </c>
      <c r="D168" s="220">
        <v>0.4</v>
      </c>
      <c r="E168" s="224">
        <f>'[1]ПРИЛ 1 ВЛ факт 2016-2018 в РЭК'!E174</f>
        <v>0.35</v>
      </c>
      <c r="F168" s="220">
        <f>'[1]ПРИЛ 1 ВЛ факт 2016-2018 в РЭК'!F174</f>
        <v>5</v>
      </c>
      <c r="G168" s="220">
        <f>'[1]ПРИЛ 1 ВЛ факт 2016-2018 в РЭК'!G174</f>
        <v>236.68965</v>
      </c>
    </row>
    <row r="169" spans="1:7" ht="31.5" outlineLevel="1" x14ac:dyDescent="0.25">
      <c r="A169" s="217" t="s">
        <v>311</v>
      </c>
      <c r="B169" s="223" t="s">
        <v>334</v>
      </c>
      <c r="C169" s="219">
        <v>2017</v>
      </c>
      <c r="D169" s="219">
        <v>10</v>
      </c>
      <c r="E169" s="224">
        <f>'[1]ПРИЛ 1 ВЛ факт 2016-2018 в РЭК'!E156</f>
        <v>0.03</v>
      </c>
      <c r="F169" s="220">
        <f>'[1]ПРИЛ 1 ВЛ факт 2016-2018 в РЭК'!F156</f>
        <v>60</v>
      </c>
      <c r="G169" s="220">
        <f>'[1]ПРИЛ 1 ВЛ факт 2016-2018 в РЭК'!G156</f>
        <v>60.495829999999998</v>
      </c>
    </row>
    <row r="170" spans="1:7" ht="31.5" outlineLevel="1" x14ac:dyDescent="0.25">
      <c r="A170" s="217" t="s">
        <v>312</v>
      </c>
      <c r="B170" s="223" t="s">
        <v>335</v>
      </c>
      <c r="C170" s="219">
        <v>2017</v>
      </c>
      <c r="D170" s="219">
        <v>10</v>
      </c>
      <c r="E170" s="224">
        <f>'[1]ПРИЛ 1 ВЛ факт 2016-2018 в РЭК'!E157</f>
        <v>0.02</v>
      </c>
      <c r="F170" s="220">
        <f>'[1]ПРИЛ 1 ВЛ факт 2016-2018 в РЭК'!F157</f>
        <v>45</v>
      </c>
      <c r="G170" s="220">
        <f>'[1]ПРИЛ 1 ВЛ факт 2016-2018 в РЭК'!G157</f>
        <v>73.991550000000004</v>
      </c>
    </row>
    <row r="171" spans="1:7" ht="47.25" outlineLevel="1" x14ac:dyDescent="0.25">
      <c r="A171" s="217" t="s">
        <v>313</v>
      </c>
      <c r="B171" s="223" t="s">
        <v>336</v>
      </c>
      <c r="C171" s="219">
        <v>2017</v>
      </c>
      <c r="D171" s="219">
        <v>10</v>
      </c>
      <c r="E171" s="224">
        <f>'[1]ПРИЛ 1 ВЛ факт 2016-2018 в РЭК'!E158</f>
        <v>0.31</v>
      </c>
      <c r="F171" s="220">
        <f>'[1]ПРИЛ 1 ВЛ факт 2016-2018 в РЭК'!F158</f>
        <v>50</v>
      </c>
      <c r="G171" s="220">
        <f>'[1]ПРИЛ 1 ВЛ факт 2016-2018 в РЭК'!G158</f>
        <v>569.21182999999996</v>
      </c>
    </row>
    <row r="172" spans="1:7" ht="47.25" outlineLevel="1" x14ac:dyDescent="0.25">
      <c r="A172" s="217" t="s">
        <v>314</v>
      </c>
      <c r="B172" s="223" t="s">
        <v>337</v>
      </c>
      <c r="C172" s="219">
        <v>2017</v>
      </c>
      <c r="D172" s="219">
        <v>10</v>
      </c>
      <c r="E172" s="224">
        <f>'[1]ПРИЛ 1 ВЛ факт 2016-2018 в РЭК'!E160</f>
        <v>0.49</v>
      </c>
      <c r="F172" s="220">
        <f>'[1]ПРИЛ 1 ВЛ факт 2016-2018 в РЭК'!F160</f>
        <v>3</v>
      </c>
      <c r="G172" s="220">
        <f>'[1]ПРИЛ 1 ВЛ факт 2016-2018 в РЭК'!G160</f>
        <v>439.43200000000002</v>
      </c>
    </row>
    <row r="173" spans="1:7" ht="31.5" outlineLevel="1" x14ac:dyDescent="0.25">
      <c r="A173" s="217" t="s">
        <v>315</v>
      </c>
      <c r="B173" s="223" t="s">
        <v>338</v>
      </c>
      <c r="C173" s="219">
        <v>2017</v>
      </c>
      <c r="D173" s="219">
        <v>10</v>
      </c>
      <c r="E173" s="224">
        <f>'[1]ПРИЛ 1 ВЛ факт 2016-2018 в РЭК'!E162</f>
        <v>0.25</v>
      </c>
      <c r="F173" s="220">
        <f>'[1]ПРИЛ 1 ВЛ факт 2016-2018 в РЭК'!F162</f>
        <v>5</v>
      </c>
      <c r="G173" s="220">
        <f>'[1]ПРИЛ 1 ВЛ факт 2016-2018 в РЭК'!G162</f>
        <v>162.30985000000001</v>
      </c>
    </row>
    <row r="174" spans="1:7" ht="31.5" outlineLevel="1" x14ac:dyDescent="0.25">
      <c r="A174" s="217" t="s">
        <v>322</v>
      </c>
      <c r="B174" s="223" t="s">
        <v>339</v>
      </c>
      <c r="C174" s="219">
        <v>2017</v>
      </c>
      <c r="D174" s="219">
        <v>10</v>
      </c>
      <c r="E174" s="224">
        <f>'[1]ПРИЛ 1 ВЛ факт 2016-2018 в РЭК'!E163</f>
        <v>0.17</v>
      </c>
      <c r="F174" s="220">
        <f>'[1]ПРИЛ 1 ВЛ факт 2016-2018 в РЭК'!F163</f>
        <v>15</v>
      </c>
      <c r="G174" s="220">
        <f>'[1]ПРИЛ 1 ВЛ факт 2016-2018 в РЭК'!G163</f>
        <v>187.20971</v>
      </c>
    </row>
    <row r="175" spans="1:7" ht="31.5" outlineLevel="1" x14ac:dyDescent="0.25">
      <c r="A175" s="217" t="s">
        <v>323</v>
      </c>
      <c r="B175" s="223" t="s">
        <v>362</v>
      </c>
      <c r="C175" s="219">
        <v>2018</v>
      </c>
      <c r="D175" s="220">
        <v>0.4</v>
      </c>
      <c r="E175" s="224">
        <f>'[1]ПРИЛ 1 ВЛ факт 2016-2018 в РЭК'!E177</f>
        <v>0.25</v>
      </c>
      <c r="F175" s="220">
        <f>'[1]ПРИЛ 1 ВЛ факт 2016-2018 в РЭК'!F177</f>
        <v>35</v>
      </c>
      <c r="G175" s="220">
        <f>'[1]ПРИЛ 1 ВЛ факт 2016-2018 в РЭК'!G177</f>
        <v>43.154820000000001</v>
      </c>
    </row>
    <row r="176" spans="1:7" ht="31.5" outlineLevel="1" x14ac:dyDescent="0.25">
      <c r="A176" s="217" t="s">
        <v>324</v>
      </c>
      <c r="B176" s="223" t="s">
        <v>363</v>
      </c>
      <c r="C176" s="219">
        <v>2018</v>
      </c>
      <c r="D176" s="220">
        <v>0.4</v>
      </c>
      <c r="E176" s="224">
        <f>'[1]ПРИЛ 1 ВЛ факт 2016-2018 в РЭК'!E178</f>
        <v>0.2</v>
      </c>
      <c r="F176" s="220">
        <f>'[1]ПРИЛ 1 ВЛ факт 2016-2018 в РЭК'!F178</f>
        <v>30</v>
      </c>
      <c r="G176" s="220">
        <f>'[1]ПРИЛ 1 ВЛ факт 2016-2018 в РЭК'!G178</f>
        <v>83.295380000000009</v>
      </c>
    </row>
    <row r="177" spans="1:7" ht="47.25" outlineLevel="1" x14ac:dyDescent="0.25">
      <c r="A177" s="217" t="s">
        <v>325</v>
      </c>
      <c r="B177" s="223" t="s">
        <v>364</v>
      </c>
      <c r="C177" s="219">
        <v>2018</v>
      </c>
      <c r="D177" s="220">
        <v>0.4</v>
      </c>
      <c r="E177" s="224">
        <f>'[1]ПРИЛ 1 ВЛ факт 2016-2018 в РЭК'!E179</f>
        <v>0.3</v>
      </c>
      <c r="F177" s="220">
        <f>'[1]ПРИЛ 1 ВЛ факт 2016-2018 в РЭК'!F179</f>
        <v>120</v>
      </c>
      <c r="G177" s="220">
        <f>'[1]ПРИЛ 1 ВЛ факт 2016-2018 в РЭК'!G179</f>
        <v>100.50861</v>
      </c>
    </row>
    <row r="178" spans="1:7" ht="47.25" outlineLevel="1" x14ac:dyDescent="0.25">
      <c r="A178" s="217" t="s">
        <v>326</v>
      </c>
      <c r="B178" s="223" t="s">
        <v>365</v>
      </c>
      <c r="C178" s="219">
        <v>2018</v>
      </c>
      <c r="D178" s="220">
        <v>0.4</v>
      </c>
      <c r="E178" s="224">
        <f>'[1]ПРИЛ 1 ВЛ факт 2016-2018 в РЭК'!E180</f>
        <v>0.2</v>
      </c>
      <c r="F178" s="220">
        <f>'[1]ПРИЛ 1 ВЛ факт 2016-2018 в РЭК'!F180</f>
        <v>50</v>
      </c>
      <c r="G178" s="220">
        <f>'[1]ПРИЛ 1 ВЛ факт 2016-2018 в РЭК'!G180</f>
        <v>106.34117000000001</v>
      </c>
    </row>
    <row r="179" spans="1:7" ht="47.25" outlineLevel="1" x14ac:dyDescent="0.25">
      <c r="A179" s="217" t="s">
        <v>327</v>
      </c>
      <c r="B179" s="223" t="s">
        <v>366</v>
      </c>
      <c r="C179" s="219">
        <v>2018</v>
      </c>
      <c r="D179" s="220">
        <v>0.4</v>
      </c>
      <c r="E179" s="224">
        <f>'[1]ПРИЛ 1 ВЛ факт 2016-2018 в РЭК'!E182</f>
        <v>0.4</v>
      </c>
      <c r="F179" s="220">
        <f>'[1]ПРИЛ 1 ВЛ факт 2016-2018 в РЭК'!F182</f>
        <v>15</v>
      </c>
      <c r="G179" s="220">
        <f>'[1]ПРИЛ 1 ВЛ факт 2016-2018 в РЭК'!G182</f>
        <v>364.61971</v>
      </c>
    </row>
    <row r="180" spans="1:7" ht="47.25" outlineLevel="1" x14ac:dyDescent="0.25">
      <c r="A180" s="217" t="s">
        <v>328</v>
      </c>
      <c r="B180" s="223" t="s">
        <v>367</v>
      </c>
      <c r="C180" s="219">
        <v>2018</v>
      </c>
      <c r="D180" s="220">
        <v>0.4</v>
      </c>
      <c r="E180" s="224">
        <f>'[1]ПРИЛ 1 ВЛ факт 2016-2018 в РЭК'!E183</f>
        <v>0.1</v>
      </c>
      <c r="F180" s="220">
        <f>'[1]ПРИЛ 1 ВЛ факт 2016-2018 в РЭК'!F183</f>
        <v>5</v>
      </c>
      <c r="G180" s="220">
        <f>'[1]ПРИЛ 1 ВЛ факт 2016-2018 в РЭК'!G183</f>
        <v>78.899990000000003</v>
      </c>
    </row>
    <row r="181" spans="1:7" ht="47.25" outlineLevel="1" x14ac:dyDescent="0.25">
      <c r="A181" s="217" t="s">
        <v>340</v>
      </c>
      <c r="B181" s="223" t="s">
        <v>368</v>
      </c>
      <c r="C181" s="219">
        <v>2018</v>
      </c>
      <c r="D181" s="220">
        <v>0.4</v>
      </c>
      <c r="E181" s="224">
        <f>'[1]ПРИЛ 1 ВЛ факт 2016-2018 в РЭК'!E184</f>
        <v>0.5</v>
      </c>
      <c r="F181" s="220">
        <f>'[1]ПРИЛ 1 ВЛ факт 2016-2018 в РЭК'!F184</f>
        <v>7</v>
      </c>
      <c r="G181" s="220">
        <f>'[1]ПРИЛ 1 ВЛ факт 2016-2018 в РЭК'!G184</f>
        <v>207.13378</v>
      </c>
    </row>
    <row r="182" spans="1:7" ht="47.25" outlineLevel="1" x14ac:dyDescent="0.25">
      <c r="A182" s="217" t="s">
        <v>341</v>
      </c>
      <c r="B182" s="223" t="s">
        <v>369</v>
      </c>
      <c r="C182" s="219">
        <v>2018</v>
      </c>
      <c r="D182" s="220">
        <v>0.4</v>
      </c>
      <c r="E182" s="224">
        <f>'[1]ПРИЛ 1 ВЛ факт 2016-2018 в РЭК'!E185</f>
        <v>0.2</v>
      </c>
      <c r="F182" s="220">
        <f>'[1]ПРИЛ 1 ВЛ факт 2016-2018 в РЭК'!F185</f>
        <v>5</v>
      </c>
      <c r="G182" s="220">
        <f>'[1]ПРИЛ 1 ВЛ факт 2016-2018 в РЭК'!G185</f>
        <v>81.382130000000004</v>
      </c>
    </row>
    <row r="183" spans="1:7" ht="47.25" outlineLevel="1" x14ac:dyDescent="0.25">
      <c r="A183" s="217" t="s">
        <v>342</v>
      </c>
      <c r="B183" s="223" t="s">
        <v>370</v>
      </c>
      <c r="C183" s="219">
        <v>2018</v>
      </c>
      <c r="D183" s="220">
        <v>0.4</v>
      </c>
      <c r="E183" s="224">
        <f>'[1]ПРИЛ 1 ВЛ факт 2016-2018 в РЭК'!E186</f>
        <v>0.25</v>
      </c>
      <c r="F183" s="220">
        <f>'[1]ПРИЛ 1 ВЛ факт 2016-2018 в РЭК'!F186</f>
        <v>5</v>
      </c>
      <c r="G183" s="220">
        <f>'[1]ПРИЛ 1 ВЛ факт 2016-2018 в РЭК'!G186</f>
        <v>84.445499999999996</v>
      </c>
    </row>
    <row r="184" spans="1:7" ht="47.25" outlineLevel="1" x14ac:dyDescent="0.25">
      <c r="A184" s="217" t="s">
        <v>343</v>
      </c>
      <c r="B184" s="223" t="s">
        <v>371</v>
      </c>
      <c r="C184" s="219">
        <v>2018</v>
      </c>
      <c r="D184" s="220">
        <v>0.4</v>
      </c>
      <c r="E184" s="224">
        <f>'[1]ПРИЛ 1 ВЛ факт 2016-2018 в РЭК'!E188</f>
        <v>0.115</v>
      </c>
      <c r="F184" s="220">
        <f>'[1]ПРИЛ 1 ВЛ факт 2016-2018 в РЭК'!F188</f>
        <v>3</v>
      </c>
      <c r="G184" s="220">
        <f>'[1]ПРИЛ 1 ВЛ факт 2016-2018 в РЭК'!G188</f>
        <v>70.518000000000001</v>
      </c>
    </row>
    <row r="185" spans="1:7" ht="47.25" outlineLevel="1" x14ac:dyDescent="0.25">
      <c r="A185" s="217" t="s">
        <v>344</v>
      </c>
      <c r="B185" s="223" t="s">
        <v>372</v>
      </c>
      <c r="C185" s="219">
        <v>2018</v>
      </c>
      <c r="D185" s="220">
        <v>0.4</v>
      </c>
      <c r="E185" s="224">
        <f>'[1]ПРИЛ 1 ВЛ факт 2016-2018 в РЭК'!E189</f>
        <v>0.2</v>
      </c>
      <c r="F185" s="220">
        <f>'[1]ПРИЛ 1 ВЛ факт 2016-2018 в РЭК'!F189</f>
        <v>7</v>
      </c>
      <c r="G185" s="220">
        <f>'[1]ПРИЛ 1 ВЛ факт 2016-2018 в РЭК'!G189</f>
        <v>74.427660000000003</v>
      </c>
    </row>
    <row r="186" spans="1:7" ht="47.25" outlineLevel="1" x14ac:dyDescent="0.25">
      <c r="A186" s="217" t="s">
        <v>345</v>
      </c>
      <c r="B186" s="223" t="s">
        <v>373</v>
      </c>
      <c r="C186" s="219">
        <v>2018</v>
      </c>
      <c r="D186" s="220">
        <v>0.4</v>
      </c>
      <c r="E186" s="224">
        <f>'[1]ПРИЛ 1 ВЛ факт 2016-2018 в РЭК'!E190</f>
        <v>0.3</v>
      </c>
      <c r="F186" s="220">
        <f>'[1]ПРИЛ 1 ВЛ факт 2016-2018 в РЭК'!F190</f>
        <v>3</v>
      </c>
      <c r="G186" s="220">
        <f>'[1]ПРИЛ 1 ВЛ факт 2016-2018 в РЭК'!G190</f>
        <v>21.059170000000002</v>
      </c>
    </row>
    <row r="187" spans="1:7" ht="47.25" outlineLevel="1" x14ac:dyDescent="0.25">
      <c r="A187" s="217" t="s">
        <v>346</v>
      </c>
      <c r="B187" s="223" t="s">
        <v>374</v>
      </c>
      <c r="C187" s="219">
        <v>2018</v>
      </c>
      <c r="D187" s="220">
        <v>0.4</v>
      </c>
      <c r="E187" s="224">
        <f>'[1]ПРИЛ 1 ВЛ факт 2016-2018 в РЭК'!E191</f>
        <v>0.26</v>
      </c>
      <c r="F187" s="220">
        <f>'[1]ПРИЛ 1 ВЛ факт 2016-2018 в РЭК'!F191</f>
        <v>3</v>
      </c>
      <c r="G187" s="220">
        <f>'[1]ПРИЛ 1 ВЛ факт 2016-2018 в РЭК'!G191</f>
        <v>73.934010000000001</v>
      </c>
    </row>
    <row r="188" spans="1:7" ht="47.25" outlineLevel="1" x14ac:dyDescent="0.25">
      <c r="A188" s="217" t="s">
        <v>347</v>
      </c>
      <c r="B188" s="223" t="s">
        <v>375</v>
      </c>
      <c r="C188" s="219">
        <v>2018</v>
      </c>
      <c r="D188" s="220">
        <v>0.4</v>
      </c>
      <c r="E188" s="224">
        <f>'[1]ПРИЛ 1 ВЛ факт 2016-2018 в РЭК'!E192</f>
        <v>0.3</v>
      </c>
      <c r="F188" s="220">
        <f>'[1]ПРИЛ 1 ВЛ факт 2016-2018 в РЭК'!F192</f>
        <v>12</v>
      </c>
      <c r="G188" s="220">
        <f>'[1]ПРИЛ 1 ВЛ факт 2016-2018 в РЭК'!G192</f>
        <v>53.360970000000002</v>
      </c>
    </row>
    <row r="189" spans="1:7" ht="47.25" outlineLevel="1" x14ac:dyDescent="0.25">
      <c r="A189" s="217" t="s">
        <v>348</v>
      </c>
      <c r="B189" s="223" t="s">
        <v>376</v>
      </c>
      <c r="C189" s="219">
        <v>2018</v>
      </c>
      <c r="D189" s="220">
        <v>0.4</v>
      </c>
      <c r="E189" s="224">
        <f>'[1]ПРИЛ 1 ВЛ факт 2016-2018 в РЭК'!E193</f>
        <v>0.06</v>
      </c>
      <c r="F189" s="220">
        <f>'[1]ПРИЛ 1 ВЛ факт 2016-2018 в РЭК'!F193</f>
        <v>6</v>
      </c>
      <c r="G189" s="220">
        <f>'[1]ПРИЛ 1 ВЛ факт 2016-2018 в РЭК'!G193</f>
        <v>26.66845</v>
      </c>
    </row>
    <row r="190" spans="1:7" ht="47.25" outlineLevel="1" x14ac:dyDescent="0.25">
      <c r="A190" s="217" t="s">
        <v>349</v>
      </c>
      <c r="B190" s="223" t="s">
        <v>377</v>
      </c>
      <c r="C190" s="219">
        <v>2018</v>
      </c>
      <c r="D190" s="220">
        <v>0.4</v>
      </c>
      <c r="E190" s="224">
        <f>'[1]ПРИЛ 1 ВЛ факт 2016-2018 в РЭК'!E194</f>
        <v>0.35</v>
      </c>
      <c r="F190" s="220">
        <f>'[1]ПРИЛ 1 ВЛ факт 2016-2018 в РЭК'!F194</f>
        <v>5</v>
      </c>
      <c r="G190" s="220">
        <f>'[1]ПРИЛ 1 ВЛ факт 2016-2018 в РЭК'!G194</f>
        <v>147.39897999999999</v>
      </c>
    </row>
    <row r="191" spans="1:7" ht="47.25" outlineLevel="1" x14ac:dyDescent="0.25">
      <c r="A191" s="217" t="s">
        <v>350</v>
      </c>
      <c r="B191" s="223" t="s">
        <v>378</v>
      </c>
      <c r="C191" s="219">
        <v>2018</v>
      </c>
      <c r="D191" s="220">
        <v>0.4</v>
      </c>
      <c r="E191" s="224">
        <f>'[1]ПРИЛ 1 ВЛ факт 2016-2018 в РЭК'!E195</f>
        <v>0.25</v>
      </c>
      <c r="F191" s="220">
        <f>'[1]ПРИЛ 1 ВЛ факт 2016-2018 в РЭК'!F195</f>
        <v>5</v>
      </c>
      <c r="G191" s="220">
        <f>'[1]ПРИЛ 1 ВЛ факт 2016-2018 в РЭК'!G195</f>
        <v>97.927909999999997</v>
      </c>
    </row>
    <row r="192" spans="1:7" ht="31.5" outlineLevel="1" x14ac:dyDescent="0.25">
      <c r="A192" s="217" t="s">
        <v>351</v>
      </c>
      <c r="B192" s="223" t="s">
        <v>379</v>
      </c>
      <c r="C192" s="219">
        <v>2018</v>
      </c>
      <c r="D192" s="220">
        <v>0.4</v>
      </c>
      <c r="E192" s="224">
        <f>'[1]ПРИЛ 1 ВЛ факт 2016-2018 в РЭК'!E197</f>
        <v>0.3</v>
      </c>
      <c r="F192" s="220">
        <f>'[1]ПРИЛ 1 ВЛ факт 2016-2018 в РЭК'!F197</f>
        <v>7</v>
      </c>
      <c r="G192" s="220">
        <f>'[1]ПРИЛ 1 ВЛ факт 2016-2018 в РЭК'!G197</f>
        <v>116.55457</v>
      </c>
    </row>
    <row r="193" spans="1:7" ht="31.5" outlineLevel="1" x14ac:dyDescent="0.25">
      <c r="A193" s="217" t="s">
        <v>352</v>
      </c>
      <c r="B193" s="223" t="s">
        <v>380</v>
      </c>
      <c r="C193" s="219">
        <v>2018</v>
      </c>
      <c r="D193" s="220">
        <v>0.4</v>
      </c>
      <c r="E193" s="224">
        <f>'[1]ПРИЛ 1 ВЛ факт 2016-2018 в РЭК'!E198</f>
        <v>0.1</v>
      </c>
      <c r="F193" s="220">
        <f>'[1]ПРИЛ 1 ВЛ факт 2016-2018 в РЭК'!F198</f>
        <v>5</v>
      </c>
      <c r="G193" s="220">
        <f>'[1]ПРИЛ 1 ВЛ факт 2016-2018 в РЭК'!G198</f>
        <v>44.782890000000002</v>
      </c>
    </row>
    <row r="194" spans="1:7" ht="47.25" outlineLevel="1" x14ac:dyDescent="0.25">
      <c r="A194" s="217" t="s">
        <v>353</v>
      </c>
      <c r="B194" s="223" t="s">
        <v>381</v>
      </c>
      <c r="C194" s="219">
        <v>2018</v>
      </c>
      <c r="D194" s="220">
        <v>0.4</v>
      </c>
      <c r="E194" s="224">
        <f>'[1]ПРИЛ 1 ВЛ факт 2016-2018 в РЭК'!E199</f>
        <v>0.15</v>
      </c>
      <c r="F194" s="220">
        <f>'[1]ПРИЛ 1 ВЛ факт 2016-2018 в РЭК'!F199</f>
        <v>10</v>
      </c>
      <c r="G194" s="220">
        <f>'[1]ПРИЛ 1 ВЛ факт 2016-2018 в РЭК'!G199</f>
        <v>41.912100000000002</v>
      </c>
    </row>
    <row r="195" spans="1:7" ht="47.25" outlineLevel="1" x14ac:dyDescent="0.25">
      <c r="A195" s="217" t="s">
        <v>354</v>
      </c>
      <c r="B195" s="223" t="s">
        <v>382</v>
      </c>
      <c r="C195" s="219">
        <v>2018</v>
      </c>
      <c r="D195" s="219">
        <v>10</v>
      </c>
      <c r="E195" s="224">
        <f>'[1]ПРИЛ 1 ВЛ факт 2016-2018 в РЭК'!E175</f>
        <v>0.12</v>
      </c>
      <c r="F195" s="222">
        <f>'[1]ПРИЛ 1 ВЛ факт 2016-2018 в РЭК'!F175</f>
        <v>55</v>
      </c>
      <c r="G195" s="222">
        <f>'[1]ПРИЛ 1 ВЛ факт 2016-2018 в РЭК'!G175</f>
        <v>108.51248</v>
      </c>
    </row>
    <row r="196" spans="1:7" ht="47.25" outlineLevel="1" x14ac:dyDescent="0.25">
      <c r="A196" s="217" t="s">
        <v>355</v>
      </c>
      <c r="B196" s="223" t="s">
        <v>383</v>
      </c>
      <c r="C196" s="219">
        <v>2018</v>
      </c>
      <c r="D196" s="219">
        <v>10</v>
      </c>
      <c r="E196" s="224">
        <f>'[1]ПРИЛ 1 ВЛ факт 2016-2018 в РЭК'!E176</f>
        <v>0.12</v>
      </c>
      <c r="F196" s="222">
        <f>'[1]ПРИЛ 1 ВЛ факт 2016-2018 в РЭК'!F176</f>
        <v>100</v>
      </c>
      <c r="G196" s="222">
        <f>'[1]ПРИЛ 1 ВЛ факт 2016-2018 в РЭК'!G176</f>
        <v>114.28955000000001</v>
      </c>
    </row>
    <row r="197" spans="1:7" ht="47.25" outlineLevel="1" x14ac:dyDescent="0.25">
      <c r="A197" s="217" t="s">
        <v>356</v>
      </c>
      <c r="B197" s="223" t="s">
        <v>384</v>
      </c>
      <c r="C197" s="219">
        <v>2018</v>
      </c>
      <c r="D197" s="219">
        <v>10</v>
      </c>
      <c r="E197" s="224">
        <f>'[1]ПРИЛ 1 ВЛ факт 2016-2018 в РЭК'!E181</f>
        <v>1.4999999999999999E-2</v>
      </c>
      <c r="F197" s="222">
        <f>'[1]ПРИЛ 1 ВЛ факт 2016-2018 в РЭК'!F181</f>
        <v>15</v>
      </c>
      <c r="G197" s="222">
        <f>'[1]ПРИЛ 1 ВЛ факт 2016-2018 в РЭК'!G181</f>
        <v>31.702000000000002</v>
      </c>
    </row>
    <row r="198" spans="1:7" ht="47.25" outlineLevel="1" x14ac:dyDescent="0.25">
      <c r="A198" s="217" t="s">
        <v>357</v>
      </c>
      <c r="B198" s="223" t="s">
        <v>385</v>
      </c>
      <c r="C198" s="219">
        <v>2018</v>
      </c>
      <c r="D198" s="219">
        <v>10</v>
      </c>
      <c r="E198" s="224">
        <f>'[1]ПРИЛ 1 ВЛ факт 2016-2018 в РЭК'!E187</f>
        <v>0.53</v>
      </c>
      <c r="F198" s="220">
        <f>'[1]ПРИЛ 1 ВЛ факт 2016-2018 в РЭК'!F187</f>
        <v>5</v>
      </c>
      <c r="G198" s="220">
        <f>'[1]ПРИЛ 1 ВЛ факт 2016-2018 в РЭК'!G187</f>
        <v>517.68790999999999</v>
      </c>
    </row>
    <row r="199" spans="1:7" ht="63" outlineLevel="1" x14ac:dyDescent="0.25">
      <c r="A199" s="217" t="s">
        <v>358</v>
      </c>
      <c r="B199" s="223" t="s">
        <v>386</v>
      </c>
      <c r="C199" s="219">
        <v>2018</v>
      </c>
      <c r="D199" s="219">
        <v>10</v>
      </c>
      <c r="E199" s="224">
        <f>'[1]ПРИЛ 1 ВЛ факт 2016-2018 в РЭК'!E196</f>
        <v>0.3</v>
      </c>
      <c r="F199" s="220">
        <f>'[1]ПРИЛ 1 ВЛ факт 2016-2018 в РЭК'!F196</f>
        <v>15</v>
      </c>
      <c r="G199" s="220">
        <f>'[1]ПРИЛ 1 ВЛ факт 2016-2018 в РЭК'!G196</f>
        <v>245.62392</v>
      </c>
    </row>
    <row r="200" spans="1:7" ht="31.5" outlineLevel="1" x14ac:dyDescent="0.25">
      <c r="A200" s="217" t="s">
        <v>359</v>
      </c>
      <c r="B200" s="223" t="s">
        <v>394</v>
      </c>
      <c r="C200" s="219">
        <v>2018</v>
      </c>
      <c r="D200" s="219">
        <v>10</v>
      </c>
      <c r="E200" s="224">
        <f>'[1]ПРИЛ 1 ВЛ факт 2016-2018 в РЭК'!E200</f>
        <v>0.2</v>
      </c>
      <c r="F200" s="220">
        <f>'[1]ПРИЛ 1 ВЛ факт 2016-2018 в РЭК'!F200</f>
        <v>494</v>
      </c>
      <c r="G200" s="220">
        <f>'[1]ПРИЛ 1 ВЛ факт 2016-2018 в РЭК'!G200</f>
        <v>112.11854</v>
      </c>
    </row>
    <row r="201" spans="1:7" outlineLevel="1" x14ac:dyDescent="0.25">
      <c r="A201" s="217" t="s">
        <v>360</v>
      </c>
      <c r="B201" s="32" t="s">
        <v>418</v>
      </c>
      <c r="C201" s="27">
        <v>2020</v>
      </c>
      <c r="D201" s="225">
        <v>0.4</v>
      </c>
      <c r="E201" s="226">
        <v>1</v>
      </c>
      <c r="F201" s="227"/>
      <c r="G201" s="225">
        <f>[2]Лист1!$G$63:$I$63</f>
        <v>1908.8148643212</v>
      </c>
    </row>
    <row r="202" spans="1:7" outlineLevel="1" x14ac:dyDescent="0.25">
      <c r="A202" s="217" t="s">
        <v>361</v>
      </c>
      <c r="B202" s="32" t="s">
        <v>419</v>
      </c>
      <c r="C202" s="27">
        <v>2020</v>
      </c>
      <c r="D202" s="228">
        <v>10</v>
      </c>
      <c r="E202" s="226">
        <v>1</v>
      </c>
      <c r="F202" s="227"/>
      <c r="G202" s="225">
        <f>[3]Лист1!$G$63:$I$63</f>
        <v>2054.0338959029996</v>
      </c>
    </row>
    <row r="203" spans="1:7" outlineLevel="1" x14ac:dyDescent="0.25">
      <c r="A203" s="217" t="s">
        <v>397</v>
      </c>
      <c r="B203" s="32" t="s">
        <v>17</v>
      </c>
      <c r="C203" s="229"/>
      <c r="D203" s="224"/>
      <c r="E203" s="224"/>
      <c r="F203" s="224"/>
      <c r="G203" s="224"/>
    </row>
    <row r="204" spans="1:7" outlineLevel="1" x14ac:dyDescent="0.25">
      <c r="A204" s="217" t="s">
        <v>416</v>
      </c>
      <c r="B204" s="32" t="s">
        <v>414</v>
      </c>
      <c r="C204" s="27">
        <v>2020</v>
      </c>
      <c r="D204" s="225">
        <v>0.4</v>
      </c>
      <c r="E204" s="226">
        <v>1</v>
      </c>
      <c r="F204" s="227"/>
      <c r="G204" s="225">
        <f>[4]Лист1!$G$63:$I$63</f>
        <v>1779.9038523288</v>
      </c>
    </row>
    <row r="205" spans="1:7" outlineLevel="1" x14ac:dyDescent="0.25">
      <c r="A205" s="217" t="s">
        <v>417</v>
      </c>
      <c r="B205" s="32" t="s">
        <v>415</v>
      </c>
      <c r="C205" s="27">
        <v>2020</v>
      </c>
      <c r="D205" s="228">
        <v>10</v>
      </c>
      <c r="E205" s="226">
        <v>1</v>
      </c>
      <c r="F205" s="227"/>
      <c r="G205" s="225">
        <f>[5]Лист1!$G$63:$I$63</f>
        <v>2478.8189775888</v>
      </c>
    </row>
    <row r="206" spans="1:7" hidden="1" outlineLevel="1" x14ac:dyDescent="0.25">
      <c r="A206" s="217" t="s">
        <v>398</v>
      </c>
      <c r="B206" s="32" t="s">
        <v>18</v>
      </c>
      <c r="C206" s="229"/>
      <c r="D206" s="224"/>
      <c r="E206" s="224"/>
      <c r="F206" s="224"/>
      <c r="G206" s="224"/>
    </row>
    <row r="207" spans="1:7" hidden="1" outlineLevel="1" x14ac:dyDescent="0.25">
      <c r="A207" s="217" t="s">
        <v>399</v>
      </c>
      <c r="B207" s="32" t="s">
        <v>19</v>
      </c>
      <c r="C207" s="229"/>
      <c r="D207" s="224"/>
      <c r="E207" s="224"/>
      <c r="F207" s="224"/>
      <c r="G207" s="224"/>
    </row>
    <row r="208" spans="1:7" hidden="1" outlineLevel="1" x14ac:dyDescent="0.25">
      <c r="A208" s="217" t="s">
        <v>400</v>
      </c>
      <c r="B208" s="32" t="s">
        <v>20</v>
      </c>
      <c r="C208" s="229"/>
      <c r="D208" s="224"/>
      <c r="E208" s="224"/>
      <c r="F208" s="224"/>
      <c r="G208" s="224"/>
    </row>
    <row r="209" spans="1:7" hidden="1" outlineLevel="1" x14ac:dyDescent="0.25">
      <c r="A209" s="217" t="s">
        <v>401</v>
      </c>
      <c r="B209" s="32" t="s">
        <v>21</v>
      </c>
      <c r="C209" s="229"/>
      <c r="D209" s="224"/>
      <c r="E209" s="224"/>
      <c r="F209" s="224"/>
      <c r="G209" s="224"/>
    </row>
    <row r="210" spans="1:7" collapsed="1" x14ac:dyDescent="0.25">
      <c r="A210" s="25" t="s">
        <v>52</v>
      </c>
      <c r="B210" s="31" t="s">
        <v>27</v>
      </c>
      <c r="C210" s="229"/>
      <c r="D210" s="224"/>
      <c r="E210" s="224"/>
      <c r="F210" s="224"/>
      <c r="G210" s="224"/>
    </row>
    <row r="211" spans="1:7" hidden="1" outlineLevel="1" x14ac:dyDescent="0.25">
      <c r="A211" s="25" t="s">
        <v>402</v>
      </c>
      <c r="B211" s="230" t="s">
        <v>16</v>
      </c>
      <c r="C211" s="229"/>
      <c r="D211" s="224"/>
      <c r="E211" s="224"/>
      <c r="F211" s="224"/>
      <c r="G211" s="224"/>
    </row>
    <row r="212" spans="1:7" hidden="1" outlineLevel="1" x14ac:dyDescent="0.25">
      <c r="A212" s="25" t="s">
        <v>403</v>
      </c>
      <c r="B212" s="230" t="s">
        <v>17</v>
      </c>
      <c r="C212" s="27"/>
      <c r="D212" s="231"/>
      <c r="E212" s="232"/>
      <c r="F212" s="232"/>
      <c r="G212" s="232"/>
    </row>
    <row r="213" spans="1:7" hidden="1" outlineLevel="1" x14ac:dyDescent="0.25">
      <c r="A213" s="25" t="s">
        <v>404</v>
      </c>
      <c r="B213" s="230" t="s">
        <v>18</v>
      </c>
      <c r="C213" s="27"/>
      <c r="D213" s="231"/>
      <c r="E213" s="232"/>
      <c r="F213" s="232"/>
      <c r="G213" s="232"/>
    </row>
    <row r="214" spans="1:7" hidden="1" outlineLevel="1" x14ac:dyDescent="0.25">
      <c r="A214" s="25" t="s">
        <v>405</v>
      </c>
      <c r="B214" s="230" t="s">
        <v>19</v>
      </c>
      <c r="C214" s="27"/>
      <c r="D214" s="231"/>
      <c r="E214" s="232"/>
      <c r="F214" s="232"/>
      <c r="G214" s="232"/>
    </row>
    <row r="215" spans="1:7" hidden="1" outlineLevel="1" x14ac:dyDescent="0.25">
      <c r="A215" s="25" t="s">
        <v>406</v>
      </c>
      <c r="B215" s="230" t="s">
        <v>20</v>
      </c>
      <c r="C215" s="27"/>
      <c r="D215" s="231"/>
      <c r="E215" s="232"/>
      <c r="F215" s="232"/>
      <c r="G215" s="232"/>
    </row>
    <row r="216" spans="1:7" hidden="1" outlineLevel="1" x14ac:dyDescent="0.25">
      <c r="A216" s="25" t="s">
        <v>407</v>
      </c>
      <c r="B216" s="230" t="s">
        <v>21</v>
      </c>
      <c r="C216" s="27"/>
      <c r="D216" s="231"/>
      <c r="E216" s="232"/>
      <c r="F216" s="232"/>
      <c r="G216" s="232"/>
    </row>
    <row r="217" spans="1:7" collapsed="1" x14ac:dyDescent="0.25">
      <c r="A217" s="19" t="s">
        <v>53</v>
      </c>
      <c r="B217" s="30" t="s">
        <v>29</v>
      </c>
      <c r="C217" s="27"/>
      <c r="D217" s="225"/>
      <c r="E217" s="233">
        <f>E218+E225+E232+E243</f>
        <v>2</v>
      </c>
      <c r="F217" s="233">
        <f>F218+F225+F232+F243</f>
        <v>0</v>
      </c>
      <c r="G217" s="233">
        <f t="shared" ref="G217" si="39">G218+G225+G232+G243</f>
        <v>2909.0400658044005</v>
      </c>
    </row>
    <row r="218" spans="1:7" x14ac:dyDescent="0.25">
      <c r="A218" s="19" t="s">
        <v>54</v>
      </c>
      <c r="B218" s="31" t="s">
        <v>15</v>
      </c>
      <c r="C218" s="27"/>
      <c r="D218" s="225"/>
      <c r="E218" s="233">
        <f>E219+E220+E221+E222+E223+E224</f>
        <v>0</v>
      </c>
      <c r="F218" s="233">
        <f>F219+F220+F221+F222+F223+F224</f>
        <v>0</v>
      </c>
      <c r="G218" s="233">
        <f t="shared" ref="G218" si="40">G219+G220+G221+G222+G223+G224</f>
        <v>0</v>
      </c>
    </row>
    <row r="219" spans="1:7" hidden="1" outlineLevel="1" x14ac:dyDescent="0.25">
      <c r="A219" s="19" t="s">
        <v>55</v>
      </c>
      <c r="B219" s="230" t="s">
        <v>16</v>
      </c>
      <c r="C219" s="27"/>
      <c r="D219" s="231"/>
      <c r="E219" s="232"/>
      <c r="F219" s="232"/>
      <c r="G219" s="232"/>
    </row>
    <row r="220" spans="1:7" hidden="1" outlineLevel="1" x14ac:dyDescent="0.25">
      <c r="A220" s="19" t="s">
        <v>56</v>
      </c>
      <c r="B220" s="230" t="s">
        <v>17</v>
      </c>
      <c r="C220" s="27"/>
      <c r="D220" s="231"/>
      <c r="E220" s="232"/>
      <c r="F220" s="232"/>
      <c r="G220" s="232"/>
    </row>
    <row r="221" spans="1:7" hidden="1" outlineLevel="1" x14ac:dyDescent="0.25">
      <c r="A221" s="19" t="s">
        <v>57</v>
      </c>
      <c r="B221" s="230" t="s">
        <v>18</v>
      </c>
      <c r="C221" s="27"/>
      <c r="D221" s="231"/>
      <c r="E221" s="232"/>
      <c r="F221" s="232"/>
      <c r="G221" s="232"/>
    </row>
    <row r="222" spans="1:7" hidden="1" outlineLevel="1" x14ac:dyDescent="0.25">
      <c r="A222" s="19" t="s">
        <v>58</v>
      </c>
      <c r="B222" s="230" t="s">
        <v>19</v>
      </c>
      <c r="C222" s="27"/>
      <c r="D222" s="231"/>
      <c r="E222" s="232"/>
      <c r="F222" s="232"/>
      <c r="G222" s="232"/>
    </row>
    <row r="223" spans="1:7" hidden="1" outlineLevel="1" x14ac:dyDescent="0.25">
      <c r="A223" s="19" t="s">
        <v>59</v>
      </c>
      <c r="B223" s="230" t="s">
        <v>20</v>
      </c>
      <c r="C223" s="27"/>
      <c r="D223" s="231"/>
      <c r="E223" s="232"/>
      <c r="F223" s="232"/>
      <c r="G223" s="232"/>
    </row>
    <row r="224" spans="1:7" hidden="1" outlineLevel="1" x14ac:dyDescent="0.25">
      <c r="A224" s="19" t="s">
        <v>60</v>
      </c>
      <c r="B224" s="230" t="s">
        <v>21</v>
      </c>
      <c r="C224" s="27"/>
      <c r="D224" s="231"/>
      <c r="E224" s="232"/>
      <c r="F224" s="232"/>
      <c r="G224" s="232"/>
    </row>
    <row r="225" spans="1:7" collapsed="1" x14ac:dyDescent="0.25">
      <c r="A225" s="19" t="s">
        <v>61</v>
      </c>
      <c r="B225" s="31" t="s">
        <v>23</v>
      </c>
      <c r="C225" s="27"/>
      <c r="D225" s="231"/>
      <c r="E225" s="234">
        <f>E226+E227+E228+E229+E230+E231</f>
        <v>0</v>
      </c>
      <c r="F225" s="234">
        <f t="shared" ref="F225" si="41">F226+F227+F228+F229+F230+F231</f>
        <v>0</v>
      </c>
      <c r="G225" s="234">
        <f t="shared" ref="G225" si="42">G226+G227+G228+G229+G230+G231</f>
        <v>0</v>
      </c>
    </row>
    <row r="226" spans="1:7" hidden="1" outlineLevel="1" x14ac:dyDescent="0.25">
      <c r="A226" s="19" t="s">
        <v>62</v>
      </c>
      <c r="B226" s="230" t="s">
        <v>16</v>
      </c>
      <c r="C226" s="27"/>
      <c r="D226" s="231"/>
      <c r="E226" s="232"/>
      <c r="F226" s="232"/>
      <c r="G226" s="232"/>
    </row>
    <row r="227" spans="1:7" hidden="1" outlineLevel="1" x14ac:dyDescent="0.25">
      <c r="A227" s="19" t="s">
        <v>63</v>
      </c>
      <c r="B227" s="230" t="s">
        <v>17</v>
      </c>
      <c r="C227" s="27"/>
      <c r="D227" s="231"/>
      <c r="E227" s="232"/>
      <c r="F227" s="232"/>
      <c r="G227" s="232"/>
    </row>
    <row r="228" spans="1:7" hidden="1" outlineLevel="1" x14ac:dyDescent="0.25">
      <c r="A228" s="19" t="s">
        <v>64</v>
      </c>
      <c r="B228" s="230" t="s">
        <v>18</v>
      </c>
      <c r="C228" s="27"/>
      <c r="D228" s="231"/>
      <c r="E228" s="232"/>
      <c r="F228" s="232"/>
      <c r="G228" s="232"/>
    </row>
    <row r="229" spans="1:7" hidden="1" outlineLevel="1" x14ac:dyDescent="0.25">
      <c r="A229" s="19" t="s">
        <v>65</v>
      </c>
      <c r="B229" s="230" t="s">
        <v>19</v>
      </c>
      <c r="C229" s="27"/>
      <c r="D229" s="231"/>
      <c r="E229" s="232"/>
      <c r="F229" s="232"/>
      <c r="G229" s="232"/>
    </row>
    <row r="230" spans="1:7" hidden="1" outlineLevel="1" x14ac:dyDescent="0.25">
      <c r="A230" s="19" t="s">
        <v>66</v>
      </c>
      <c r="B230" s="230" t="s">
        <v>20</v>
      </c>
      <c r="C230" s="27"/>
      <c r="D230" s="231"/>
      <c r="E230" s="232"/>
      <c r="F230" s="232"/>
      <c r="G230" s="232"/>
    </row>
    <row r="231" spans="1:7" hidden="1" outlineLevel="1" x14ac:dyDescent="0.25">
      <c r="A231" s="19" t="s">
        <v>67</v>
      </c>
      <c r="B231" s="230" t="s">
        <v>21</v>
      </c>
      <c r="C231" s="27"/>
      <c r="D231" s="231"/>
      <c r="E231" s="232"/>
      <c r="F231" s="232"/>
      <c r="G231" s="232"/>
    </row>
    <row r="232" spans="1:7" collapsed="1" x14ac:dyDescent="0.25">
      <c r="A232" s="19" t="s">
        <v>68</v>
      </c>
      <c r="B232" s="31" t="s">
        <v>25</v>
      </c>
      <c r="C232" s="27"/>
      <c r="D232" s="231"/>
      <c r="E232" s="233">
        <f>E233+E236+E239+E240+E241+E242</f>
        <v>2</v>
      </c>
      <c r="F232" s="233">
        <f>F233+F236+F239+F240+F241+F242</f>
        <v>0</v>
      </c>
      <c r="G232" s="233">
        <f t="shared" ref="G232" si="43">G233+G236+G239+G240+G241+G242</f>
        <v>2909.0400658044005</v>
      </c>
    </row>
    <row r="233" spans="1:7" x14ac:dyDescent="0.25">
      <c r="A233" s="19" t="s">
        <v>69</v>
      </c>
      <c r="B233" s="230" t="s">
        <v>16</v>
      </c>
      <c r="C233" s="27"/>
      <c r="D233" s="231"/>
      <c r="E233" s="227">
        <f>E234+E235</f>
        <v>2</v>
      </c>
      <c r="F233" s="227">
        <f>F234+F235</f>
        <v>0</v>
      </c>
      <c r="G233" s="227">
        <f t="shared" ref="G233" si="44">G234+G235</f>
        <v>2909.0400658044005</v>
      </c>
    </row>
    <row r="234" spans="1:7" x14ac:dyDescent="0.25">
      <c r="A234" s="25" t="s">
        <v>395</v>
      </c>
      <c r="B234" s="32" t="s">
        <v>410</v>
      </c>
      <c r="C234" s="27">
        <v>2020</v>
      </c>
      <c r="D234" s="225">
        <v>0.4</v>
      </c>
      <c r="E234" s="226">
        <v>1</v>
      </c>
      <c r="F234" s="227"/>
      <c r="G234" s="225">
        <f>[6]Лист1!$G$63:$I$63</f>
        <v>1166.4116868228002</v>
      </c>
    </row>
    <row r="235" spans="1:7" x14ac:dyDescent="0.25">
      <c r="A235" s="25" t="s">
        <v>396</v>
      </c>
      <c r="B235" s="32" t="s">
        <v>411</v>
      </c>
      <c r="C235" s="27">
        <v>2020</v>
      </c>
      <c r="D235" s="228">
        <v>10</v>
      </c>
      <c r="E235" s="226">
        <v>1</v>
      </c>
      <c r="F235" s="227"/>
      <c r="G235" s="225">
        <f>[7]Лист1!$G$63:$I$63</f>
        <v>1742.6283789816002</v>
      </c>
    </row>
    <row r="236" spans="1:7" x14ac:dyDescent="0.25">
      <c r="A236" s="19" t="s">
        <v>70</v>
      </c>
      <c r="B236" s="230" t="s">
        <v>17</v>
      </c>
      <c r="C236" s="27"/>
      <c r="D236" s="225"/>
      <c r="E236" s="226"/>
      <c r="F236" s="227"/>
      <c r="G236" s="227"/>
    </row>
    <row r="237" spans="1:7" x14ac:dyDescent="0.25">
      <c r="A237" s="25" t="s">
        <v>408</v>
      </c>
      <c r="B237" s="32" t="s">
        <v>412</v>
      </c>
      <c r="C237" s="27">
        <v>2020</v>
      </c>
      <c r="D237" s="225">
        <v>0.4</v>
      </c>
      <c r="E237" s="226">
        <v>1</v>
      </c>
      <c r="F237" s="227"/>
      <c r="G237" s="225">
        <f>[8]Лист1!$G$63:$I$63</f>
        <v>1237.0797717102002</v>
      </c>
    </row>
    <row r="238" spans="1:7" x14ac:dyDescent="0.25">
      <c r="A238" s="25" t="s">
        <v>409</v>
      </c>
      <c r="B238" s="32" t="s">
        <v>413</v>
      </c>
      <c r="C238" s="27">
        <v>2020</v>
      </c>
      <c r="D238" s="228">
        <v>10</v>
      </c>
      <c r="E238" s="226">
        <v>1</v>
      </c>
      <c r="F238" s="227"/>
      <c r="G238" s="225">
        <f>[9]Лист1!$G$63:$I$63</f>
        <v>1892.5068447317999</v>
      </c>
    </row>
    <row r="239" spans="1:7" hidden="1" x14ac:dyDescent="0.25">
      <c r="A239" s="19" t="s">
        <v>71</v>
      </c>
      <c r="B239" s="230" t="s">
        <v>18</v>
      </c>
      <c r="C239" s="27"/>
      <c r="D239" s="231"/>
      <c r="E239" s="232"/>
      <c r="F239" s="232"/>
      <c r="G239" s="232"/>
    </row>
    <row r="240" spans="1:7" hidden="1" x14ac:dyDescent="0.25">
      <c r="A240" s="19" t="s">
        <v>72</v>
      </c>
      <c r="B240" s="230" t="s">
        <v>19</v>
      </c>
      <c r="C240" s="27"/>
      <c r="D240" s="231"/>
      <c r="E240" s="232"/>
      <c r="F240" s="232"/>
      <c r="G240" s="232"/>
    </row>
    <row r="241" spans="1:7" hidden="1" x14ac:dyDescent="0.25">
      <c r="A241" s="19" t="s">
        <v>73</v>
      </c>
      <c r="B241" s="230" t="s">
        <v>20</v>
      </c>
      <c r="C241" s="27"/>
      <c r="D241" s="231"/>
      <c r="E241" s="232"/>
      <c r="F241" s="232"/>
      <c r="G241" s="232"/>
    </row>
    <row r="242" spans="1:7" hidden="1" x14ac:dyDescent="0.25">
      <c r="A242" s="19" t="s">
        <v>74</v>
      </c>
      <c r="B242" s="230" t="s">
        <v>21</v>
      </c>
      <c r="C242" s="27"/>
      <c r="D242" s="231"/>
      <c r="E242" s="232"/>
      <c r="F242" s="232"/>
      <c r="G242" s="232"/>
    </row>
    <row r="243" spans="1:7" x14ac:dyDescent="0.25">
      <c r="A243" s="19" t="s">
        <v>75</v>
      </c>
      <c r="B243" s="31" t="s">
        <v>27</v>
      </c>
      <c r="C243" s="27"/>
      <c r="D243" s="231"/>
      <c r="E243" s="234"/>
      <c r="F243" s="234"/>
      <c r="G243" s="234"/>
    </row>
    <row r="244" spans="1:7" hidden="1" outlineLevel="1" x14ac:dyDescent="0.25">
      <c r="A244" s="142" t="s">
        <v>281</v>
      </c>
      <c r="B244" s="139" t="s">
        <v>16</v>
      </c>
      <c r="C244" s="138"/>
      <c r="D244" s="140"/>
      <c r="E244" s="141"/>
      <c r="F244" s="141"/>
      <c r="G244" s="141"/>
    </row>
    <row r="245" spans="1:7" hidden="1" outlineLevel="1" x14ac:dyDescent="0.25">
      <c r="A245" s="142" t="s">
        <v>282</v>
      </c>
      <c r="B245" s="139" t="s">
        <v>17</v>
      </c>
      <c r="C245" s="138"/>
      <c r="D245" s="140"/>
      <c r="E245" s="141"/>
      <c r="F245" s="141"/>
      <c r="G245" s="141"/>
    </row>
    <row r="246" spans="1:7" hidden="1" outlineLevel="1" x14ac:dyDescent="0.25">
      <c r="A246" s="142" t="s">
        <v>283</v>
      </c>
      <c r="B246" s="139" t="s">
        <v>18</v>
      </c>
      <c r="C246" s="143"/>
      <c r="D246" s="140"/>
      <c r="E246" s="141"/>
      <c r="F246" s="141"/>
      <c r="G246" s="141"/>
    </row>
    <row r="247" spans="1:7" hidden="1" outlineLevel="1" x14ac:dyDescent="0.25">
      <c r="A247" s="142" t="s">
        <v>284</v>
      </c>
      <c r="B247" s="139" t="s">
        <v>19</v>
      </c>
      <c r="C247" s="138"/>
      <c r="D247" s="140"/>
      <c r="E247" s="141"/>
      <c r="F247" s="141"/>
      <c r="G247" s="141"/>
    </row>
    <row r="248" spans="1:7" hidden="1" outlineLevel="1" x14ac:dyDescent="0.25">
      <c r="A248" s="142" t="s">
        <v>285</v>
      </c>
      <c r="B248" s="139" t="s">
        <v>20</v>
      </c>
      <c r="C248" s="138"/>
      <c r="D248" s="140"/>
      <c r="E248" s="141"/>
      <c r="F248" s="141"/>
      <c r="G248" s="141"/>
    </row>
    <row r="249" spans="1:7" ht="16.5" hidden="1" outlineLevel="1" thickBot="1" x14ac:dyDescent="0.3">
      <c r="A249" s="144" t="s">
        <v>286</v>
      </c>
      <c r="B249" s="145" t="s">
        <v>21</v>
      </c>
      <c r="C249" s="102"/>
      <c r="D249" s="146"/>
      <c r="E249" s="147"/>
      <c r="F249" s="147"/>
      <c r="G249" s="147"/>
    </row>
    <row r="250" spans="1:7" collapsed="1" x14ac:dyDescent="0.25">
      <c r="A250" s="35"/>
      <c r="E250" s="36"/>
      <c r="F250" s="36"/>
      <c r="G250" s="36"/>
    </row>
    <row r="251" spans="1:7" x14ac:dyDescent="0.25">
      <c r="A251" s="35"/>
      <c r="E251" s="36"/>
      <c r="F251" s="36"/>
      <c r="G251" s="36"/>
    </row>
    <row r="252" spans="1:7" hidden="1" x14ac:dyDescent="0.25">
      <c r="A252" s="35"/>
      <c r="B252" s="148"/>
      <c r="C252" s="101">
        <v>2016</v>
      </c>
      <c r="D252" s="101">
        <v>0.4</v>
      </c>
      <c r="E252" s="105">
        <f>E143+E144+E145+E146+E147+E148+E149</f>
        <v>2.0299999999999998</v>
      </c>
      <c r="F252" s="114">
        <f>F143+F144+F145+F146+F147+F148+F149</f>
        <v>196</v>
      </c>
      <c r="G252" s="110">
        <f>G143+G144+G145+G146+G147+G148+G149</f>
        <v>715.77889000000005</v>
      </c>
    </row>
    <row r="253" spans="1:7" ht="16.5" hidden="1" thickBot="1" x14ac:dyDescent="0.3">
      <c r="B253" s="148"/>
      <c r="C253" s="102">
        <v>2016</v>
      </c>
      <c r="D253" s="102">
        <v>10</v>
      </c>
      <c r="E253" s="106">
        <f>E150+E151+E152+E153+E154+E155</f>
        <v>1.155</v>
      </c>
      <c r="F253" s="115">
        <f t="shared" ref="F253:G253" si="45">F150+F151+F152+F153+F154+F155</f>
        <v>810</v>
      </c>
      <c r="G253" s="111">
        <f t="shared" si="45"/>
        <v>853.54774000000009</v>
      </c>
    </row>
    <row r="254" spans="1:7" hidden="1" x14ac:dyDescent="0.25">
      <c r="B254" s="148"/>
      <c r="C254" s="101">
        <v>2017</v>
      </c>
      <c r="D254" s="101">
        <v>0.4</v>
      </c>
      <c r="E254" s="107">
        <f>E156+E157+E158+E159+E160+E161+E162+E163+E164+E165+E166+E167+E168</f>
        <v>3.3700000000000006</v>
      </c>
      <c r="F254" s="116">
        <f t="shared" ref="F254:G254" si="46">F156+F157+F158+F159+F160+F161+F162+F163+F164+F165+F166+F167+F168</f>
        <v>132</v>
      </c>
      <c r="G254" s="112">
        <f t="shared" si="46"/>
        <v>1876.1624999999999</v>
      </c>
    </row>
    <row r="255" spans="1:7" ht="16.5" hidden="1" thickBot="1" x14ac:dyDescent="0.3">
      <c r="A255" s="11"/>
      <c r="B255" s="38"/>
      <c r="C255" s="102">
        <v>2017</v>
      </c>
      <c r="D255" s="102">
        <v>10</v>
      </c>
      <c r="E255" s="108">
        <f>E169+E170+E171+E172+E173+E174</f>
        <v>1.27</v>
      </c>
      <c r="F255" s="117">
        <f t="shared" ref="F255:G255" si="47">F169+F170+F171+F172+F173+F174</f>
        <v>178</v>
      </c>
      <c r="G255" s="113">
        <f t="shared" si="47"/>
        <v>1492.6507700000002</v>
      </c>
    </row>
    <row r="256" spans="1:7" hidden="1" x14ac:dyDescent="0.25">
      <c r="C256" s="119">
        <v>2018</v>
      </c>
      <c r="D256" s="101">
        <v>0.4</v>
      </c>
      <c r="E256" s="109">
        <f>E175+E176+E177+E178+E179+E180+E181+E182+E183+E184+E185+E186+E187+E188+E189+E190+E191+E192+E193+E194</f>
        <v>4.7850000000000001</v>
      </c>
      <c r="F256" s="118">
        <f t="shared" ref="F256:G256" si="48">F175+F176+F177+F178+F179+F180+F181+F182+F183+F184+F185+F186+F187+F188+F189+F190+F191+F192+F193+F194</f>
        <v>338</v>
      </c>
      <c r="G256" s="104">
        <f t="shared" si="48"/>
        <v>1918.3257999999998</v>
      </c>
    </row>
    <row r="257" spans="3:7" ht="16.5" hidden="1" thickBot="1" x14ac:dyDescent="0.3">
      <c r="C257" s="102">
        <v>2018</v>
      </c>
      <c r="D257" s="102">
        <v>10</v>
      </c>
      <c r="E257" s="106">
        <f>E195+E196+E197+E198+E199+E200</f>
        <v>1.2849999999999999</v>
      </c>
      <c r="F257" s="115">
        <f t="shared" ref="F257:G257" si="49">F195+F196+F197+F198+F199+F200</f>
        <v>684</v>
      </c>
      <c r="G257" s="103">
        <f t="shared" si="49"/>
        <v>1129.9343999999999</v>
      </c>
    </row>
  </sheetData>
  <autoFilter ref="C1:C257"/>
  <mergeCells count="3"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58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view="pageBreakPreview" topLeftCell="A3" zoomScale="80" zoomScaleNormal="100" zoomScaleSheetLayoutView="80" workbookViewId="0">
      <selection activeCell="M55" sqref="M55"/>
    </sheetView>
  </sheetViews>
  <sheetFormatPr defaultRowHeight="15.75" outlineLevelRow="1" x14ac:dyDescent="0.25"/>
  <cols>
    <col min="1" max="1" width="7" style="77" customWidth="1"/>
    <col min="2" max="2" width="76.85546875" style="57" customWidth="1"/>
    <col min="3" max="3" width="12.28515625" style="78" customWidth="1"/>
    <col min="4" max="4" width="14.42578125" style="78" customWidth="1"/>
    <col min="5" max="5" width="18.85546875" style="78" customWidth="1"/>
    <col min="6" max="6" width="24.7109375" style="78" customWidth="1"/>
    <col min="7" max="7" width="22" style="78" customWidth="1"/>
    <col min="8" max="25" width="9.140625" style="57" customWidth="1"/>
    <col min="26" max="16384" width="9.140625" style="57"/>
  </cols>
  <sheetData>
    <row r="1" spans="1:7" ht="60" customHeight="1" x14ac:dyDescent="0.3">
      <c r="E1" s="79"/>
      <c r="F1" s="243" t="s">
        <v>228</v>
      </c>
      <c r="G1" s="243"/>
    </row>
    <row r="2" spans="1:7" ht="53.25" customHeight="1" x14ac:dyDescent="0.25">
      <c r="A2" s="244" t="s">
        <v>0</v>
      </c>
      <c r="B2" s="244"/>
      <c r="C2" s="244"/>
      <c r="D2" s="244"/>
      <c r="E2" s="244"/>
      <c r="F2" s="244"/>
      <c r="G2" s="244"/>
    </row>
    <row r="3" spans="1:7" ht="17.25" customHeight="1" x14ac:dyDescent="0.25">
      <c r="A3" s="245" t="s">
        <v>244</v>
      </c>
      <c r="B3" s="245"/>
      <c r="C3" s="245"/>
      <c r="D3" s="245"/>
      <c r="E3" s="245"/>
      <c r="F3" s="245"/>
      <c r="G3" s="245"/>
    </row>
    <row r="4" spans="1:7" s="82" customFormat="1" ht="60.75" customHeight="1" x14ac:dyDescent="0.25">
      <c r="A4" s="80" t="s">
        <v>1</v>
      </c>
      <c r="B4" s="81" t="s">
        <v>2</v>
      </c>
      <c r="C4" s="81" t="s">
        <v>3</v>
      </c>
      <c r="D4" s="81" t="s">
        <v>4</v>
      </c>
      <c r="E4" s="81" t="s">
        <v>5</v>
      </c>
      <c r="F4" s="81" t="s">
        <v>6</v>
      </c>
      <c r="G4" s="81" t="s">
        <v>7</v>
      </c>
    </row>
    <row r="5" spans="1:7" s="83" customFormat="1" ht="17.25" customHeight="1" x14ac:dyDescent="0.25">
      <c r="A5" s="65" t="s">
        <v>8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</row>
    <row r="6" spans="1:7" ht="17.25" customHeight="1" x14ac:dyDescent="0.25">
      <c r="A6" s="67" t="s">
        <v>79</v>
      </c>
      <c r="B6" s="68" t="s">
        <v>80</v>
      </c>
      <c r="C6" s="69"/>
      <c r="D6" s="69"/>
      <c r="E6" s="131">
        <v>0</v>
      </c>
      <c r="F6" s="131">
        <v>0</v>
      </c>
      <c r="G6" s="131">
        <v>0</v>
      </c>
    </row>
    <row r="7" spans="1:7" x14ac:dyDescent="0.25">
      <c r="A7" s="56" t="s">
        <v>81</v>
      </c>
      <c r="B7" s="70" t="s">
        <v>82</v>
      </c>
      <c r="C7" s="34"/>
      <c r="D7" s="34"/>
      <c r="E7" s="34">
        <v>0</v>
      </c>
      <c r="F7" s="34">
        <v>0</v>
      </c>
      <c r="G7" s="39">
        <v>0</v>
      </c>
    </row>
    <row r="8" spans="1:7" x14ac:dyDescent="0.25">
      <c r="A8" s="56" t="s">
        <v>83</v>
      </c>
      <c r="B8" s="71" t="s">
        <v>84</v>
      </c>
      <c r="C8" s="34"/>
      <c r="D8" s="34"/>
      <c r="E8" s="34">
        <v>0</v>
      </c>
      <c r="F8" s="34">
        <v>0</v>
      </c>
      <c r="G8" s="39">
        <v>0</v>
      </c>
    </row>
    <row r="9" spans="1:7" x14ac:dyDescent="0.25">
      <c r="A9" s="56" t="s">
        <v>85</v>
      </c>
      <c r="B9" s="72" t="s">
        <v>86</v>
      </c>
      <c r="C9" s="34"/>
      <c r="D9" s="34"/>
      <c r="E9" s="34">
        <v>0</v>
      </c>
      <c r="F9" s="34">
        <v>0</v>
      </c>
      <c r="G9" s="39">
        <v>0</v>
      </c>
    </row>
    <row r="10" spans="1:7" hidden="1" outlineLevel="1" x14ac:dyDescent="0.25">
      <c r="A10" s="56"/>
      <c r="B10" s="73" t="s">
        <v>16</v>
      </c>
      <c r="C10" s="34"/>
      <c r="D10" s="34"/>
      <c r="E10" s="34">
        <v>0</v>
      </c>
      <c r="F10" s="34">
        <v>0</v>
      </c>
      <c r="G10" s="39">
        <v>0</v>
      </c>
    </row>
    <row r="11" spans="1:7" hidden="1" outlineLevel="1" x14ac:dyDescent="0.25">
      <c r="A11" s="56"/>
      <c r="B11" s="73" t="s">
        <v>17</v>
      </c>
      <c r="C11" s="34"/>
      <c r="D11" s="34"/>
      <c r="E11" s="34">
        <v>0</v>
      </c>
      <c r="F11" s="34">
        <v>0</v>
      </c>
      <c r="G11" s="39">
        <v>0</v>
      </c>
    </row>
    <row r="12" spans="1:7" hidden="1" outlineLevel="1" x14ac:dyDescent="0.25">
      <c r="A12" s="56"/>
      <c r="B12" s="73" t="s">
        <v>18</v>
      </c>
      <c r="C12" s="34"/>
      <c r="D12" s="34"/>
      <c r="E12" s="34">
        <v>0</v>
      </c>
      <c r="F12" s="34">
        <v>0</v>
      </c>
      <c r="G12" s="39">
        <v>0</v>
      </c>
    </row>
    <row r="13" spans="1:7" hidden="1" outlineLevel="1" x14ac:dyDescent="0.25">
      <c r="A13" s="56"/>
      <c r="B13" s="73" t="s">
        <v>19</v>
      </c>
      <c r="C13" s="34"/>
      <c r="D13" s="34"/>
      <c r="E13" s="34">
        <v>0</v>
      </c>
      <c r="F13" s="34">
        <v>0</v>
      </c>
      <c r="G13" s="39">
        <v>0</v>
      </c>
    </row>
    <row r="14" spans="1:7" hidden="1" outlineLevel="1" x14ac:dyDescent="0.25">
      <c r="A14" s="56"/>
      <c r="B14" s="73" t="s">
        <v>20</v>
      </c>
      <c r="C14" s="34"/>
      <c r="D14" s="34"/>
      <c r="E14" s="34">
        <v>0</v>
      </c>
      <c r="F14" s="34">
        <v>0</v>
      </c>
      <c r="G14" s="39">
        <v>0</v>
      </c>
    </row>
    <row r="15" spans="1:7" hidden="1" outlineLevel="1" x14ac:dyDescent="0.25">
      <c r="A15" s="56"/>
      <c r="B15" s="73" t="s">
        <v>21</v>
      </c>
      <c r="C15" s="34"/>
      <c r="D15" s="34"/>
      <c r="E15" s="34">
        <v>0</v>
      </c>
      <c r="F15" s="34">
        <v>0</v>
      </c>
      <c r="G15" s="39">
        <v>0</v>
      </c>
    </row>
    <row r="16" spans="1:7" collapsed="1" x14ac:dyDescent="0.25">
      <c r="A16" s="56" t="s">
        <v>87</v>
      </c>
      <c r="B16" s="74" t="s">
        <v>88</v>
      </c>
      <c r="C16" s="34"/>
      <c r="D16" s="34"/>
      <c r="E16" s="34">
        <v>0</v>
      </c>
      <c r="F16" s="34">
        <v>0</v>
      </c>
      <c r="G16" s="39">
        <v>0</v>
      </c>
    </row>
    <row r="17" spans="1:7" hidden="1" outlineLevel="1" x14ac:dyDescent="0.25">
      <c r="A17" s="56"/>
      <c r="B17" s="73" t="s">
        <v>16</v>
      </c>
      <c r="C17" s="34"/>
      <c r="D17" s="34"/>
      <c r="E17" s="34">
        <v>0</v>
      </c>
      <c r="F17" s="34">
        <v>0</v>
      </c>
      <c r="G17" s="39">
        <v>0</v>
      </c>
    </row>
    <row r="18" spans="1:7" hidden="1" outlineLevel="1" x14ac:dyDescent="0.25">
      <c r="A18" s="56"/>
      <c r="B18" s="73" t="s">
        <v>17</v>
      </c>
      <c r="C18" s="34"/>
      <c r="D18" s="34"/>
      <c r="E18" s="34">
        <v>0</v>
      </c>
      <c r="F18" s="34">
        <v>0</v>
      </c>
      <c r="G18" s="39">
        <v>0</v>
      </c>
    </row>
    <row r="19" spans="1:7" hidden="1" outlineLevel="1" x14ac:dyDescent="0.25">
      <c r="A19" s="56"/>
      <c r="B19" s="73" t="s">
        <v>18</v>
      </c>
      <c r="C19" s="34"/>
      <c r="D19" s="34"/>
      <c r="E19" s="34">
        <v>0</v>
      </c>
      <c r="F19" s="34">
        <v>0</v>
      </c>
      <c r="G19" s="39">
        <v>0</v>
      </c>
    </row>
    <row r="20" spans="1:7" hidden="1" outlineLevel="1" x14ac:dyDescent="0.25">
      <c r="A20" s="56"/>
      <c r="B20" s="73" t="s">
        <v>19</v>
      </c>
      <c r="C20" s="34"/>
      <c r="D20" s="34"/>
      <c r="E20" s="34">
        <v>0</v>
      </c>
      <c r="F20" s="34">
        <v>0</v>
      </c>
      <c r="G20" s="39">
        <v>0</v>
      </c>
    </row>
    <row r="21" spans="1:7" hidden="1" outlineLevel="1" x14ac:dyDescent="0.25">
      <c r="A21" s="56"/>
      <c r="B21" s="73" t="s">
        <v>20</v>
      </c>
      <c r="C21" s="34"/>
      <c r="D21" s="34"/>
      <c r="E21" s="34">
        <v>0</v>
      </c>
      <c r="F21" s="34">
        <v>0</v>
      </c>
      <c r="G21" s="39">
        <v>0</v>
      </c>
    </row>
    <row r="22" spans="1:7" hidden="1" outlineLevel="1" x14ac:dyDescent="0.25">
      <c r="A22" s="56"/>
      <c r="B22" s="73" t="s">
        <v>21</v>
      </c>
      <c r="C22" s="34"/>
      <c r="D22" s="34"/>
      <c r="E22" s="34">
        <v>0</v>
      </c>
      <c r="F22" s="34">
        <v>0</v>
      </c>
      <c r="G22" s="39">
        <v>0</v>
      </c>
    </row>
    <row r="23" spans="1:7" collapsed="1" x14ac:dyDescent="0.25">
      <c r="A23" s="56" t="s">
        <v>89</v>
      </c>
      <c r="B23" s="71" t="s">
        <v>90</v>
      </c>
      <c r="C23" s="34"/>
      <c r="D23" s="34"/>
      <c r="E23" s="34">
        <v>0</v>
      </c>
      <c r="F23" s="34">
        <v>0</v>
      </c>
      <c r="G23" s="39">
        <v>0</v>
      </c>
    </row>
    <row r="24" spans="1:7" x14ac:dyDescent="0.25">
      <c r="A24" s="56" t="s">
        <v>91</v>
      </c>
      <c r="B24" s="72" t="s">
        <v>86</v>
      </c>
      <c r="C24" s="34"/>
      <c r="D24" s="34"/>
      <c r="E24" s="34">
        <v>0</v>
      </c>
      <c r="F24" s="34">
        <v>0</v>
      </c>
      <c r="G24" s="39">
        <v>0</v>
      </c>
    </row>
    <row r="25" spans="1:7" hidden="1" outlineLevel="1" x14ac:dyDescent="0.25">
      <c r="A25" s="56"/>
      <c r="B25" s="73" t="s">
        <v>16</v>
      </c>
      <c r="C25" s="34"/>
      <c r="D25" s="34"/>
      <c r="E25" s="34">
        <v>0</v>
      </c>
      <c r="F25" s="34">
        <v>0</v>
      </c>
      <c r="G25" s="39">
        <v>0</v>
      </c>
    </row>
    <row r="26" spans="1:7" hidden="1" outlineLevel="1" x14ac:dyDescent="0.25">
      <c r="A26" s="56"/>
      <c r="B26" s="73" t="s">
        <v>17</v>
      </c>
      <c r="C26" s="34"/>
      <c r="D26" s="34"/>
      <c r="E26" s="34">
        <v>0</v>
      </c>
      <c r="F26" s="34">
        <v>0</v>
      </c>
      <c r="G26" s="39">
        <v>0</v>
      </c>
    </row>
    <row r="27" spans="1:7" hidden="1" outlineLevel="1" x14ac:dyDescent="0.25">
      <c r="A27" s="56"/>
      <c r="B27" s="73" t="s">
        <v>18</v>
      </c>
      <c r="C27" s="34"/>
      <c r="D27" s="34"/>
      <c r="E27" s="34">
        <v>0</v>
      </c>
      <c r="F27" s="34">
        <v>0</v>
      </c>
      <c r="G27" s="39">
        <v>0</v>
      </c>
    </row>
    <row r="28" spans="1:7" hidden="1" outlineLevel="1" x14ac:dyDescent="0.25">
      <c r="A28" s="56"/>
      <c r="B28" s="73" t="s">
        <v>19</v>
      </c>
      <c r="C28" s="34"/>
      <c r="D28" s="34"/>
      <c r="E28" s="34">
        <v>0</v>
      </c>
      <c r="F28" s="34">
        <v>0</v>
      </c>
      <c r="G28" s="39">
        <v>0</v>
      </c>
    </row>
    <row r="29" spans="1:7" hidden="1" outlineLevel="1" x14ac:dyDescent="0.25">
      <c r="A29" s="56"/>
      <c r="B29" s="73" t="s">
        <v>20</v>
      </c>
      <c r="C29" s="34"/>
      <c r="D29" s="34"/>
      <c r="E29" s="34">
        <v>0</v>
      </c>
      <c r="F29" s="34">
        <v>0</v>
      </c>
      <c r="G29" s="39">
        <v>0</v>
      </c>
    </row>
    <row r="30" spans="1:7" hidden="1" outlineLevel="1" x14ac:dyDescent="0.25">
      <c r="A30" s="56"/>
      <c r="B30" s="73" t="s">
        <v>21</v>
      </c>
      <c r="C30" s="34"/>
      <c r="D30" s="34"/>
      <c r="E30" s="34">
        <v>0</v>
      </c>
      <c r="F30" s="34">
        <v>0</v>
      </c>
      <c r="G30" s="39">
        <v>0</v>
      </c>
    </row>
    <row r="31" spans="1:7" collapsed="1" x14ac:dyDescent="0.25">
      <c r="A31" s="56" t="s">
        <v>92</v>
      </c>
      <c r="B31" s="72" t="s">
        <v>88</v>
      </c>
      <c r="C31" s="34"/>
      <c r="D31" s="34"/>
      <c r="E31" s="34">
        <v>0</v>
      </c>
      <c r="F31" s="34">
        <v>0</v>
      </c>
      <c r="G31" s="39">
        <v>0</v>
      </c>
    </row>
    <row r="32" spans="1:7" hidden="1" outlineLevel="1" x14ac:dyDescent="0.25">
      <c r="A32" s="56"/>
      <c r="B32" s="73" t="s">
        <v>16</v>
      </c>
      <c r="C32" s="34"/>
      <c r="D32" s="34"/>
      <c r="E32" s="34">
        <v>0</v>
      </c>
      <c r="F32" s="34">
        <v>0</v>
      </c>
      <c r="G32" s="39">
        <v>0</v>
      </c>
    </row>
    <row r="33" spans="1:7" hidden="1" outlineLevel="1" x14ac:dyDescent="0.25">
      <c r="A33" s="56"/>
      <c r="B33" s="73" t="s">
        <v>17</v>
      </c>
      <c r="C33" s="34"/>
      <c r="D33" s="34"/>
      <c r="E33" s="34">
        <v>0</v>
      </c>
      <c r="F33" s="34">
        <v>0</v>
      </c>
      <c r="G33" s="39">
        <v>0</v>
      </c>
    </row>
    <row r="34" spans="1:7" hidden="1" outlineLevel="1" x14ac:dyDescent="0.25">
      <c r="A34" s="56"/>
      <c r="B34" s="73" t="s">
        <v>18</v>
      </c>
      <c r="C34" s="34"/>
      <c r="D34" s="34"/>
      <c r="E34" s="34">
        <v>0</v>
      </c>
      <c r="F34" s="34">
        <v>0</v>
      </c>
      <c r="G34" s="39">
        <v>0</v>
      </c>
    </row>
    <row r="35" spans="1:7" hidden="1" outlineLevel="1" x14ac:dyDescent="0.25">
      <c r="A35" s="56"/>
      <c r="B35" s="73" t="s">
        <v>19</v>
      </c>
      <c r="C35" s="34"/>
      <c r="D35" s="34"/>
      <c r="E35" s="34">
        <v>0</v>
      </c>
      <c r="F35" s="34">
        <v>0</v>
      </c>
      <c r="G35" s="39">
        <v>0</v>
      </c>
    </row>
    <row r="36" spans="1:7" hidden="1" outlineLevel="1" x14ac:dyDescent="0.25">
      <c r="A36" s="56"/>
      <c r="B36" s="73" t="s">
        <v>20</v>
      </c>
      <c r="C36" s="34"/>
      <c r="D36" s="34"/>
      <c r="E36" s="34">
        <v>0</v>
      </c>
      <c r="F36" s="34">
        <v>0</v>
      </c>
      <c r="G36" s="39">
        <v>0</v>
      </c>
    </row>
    <row r="37" spans="1:7" hidden="1" outlineLevel="1" x14ac:dyDescent="0.25">
      <c r="A37" s="56"/>
      <c r="B37" s="73" t="s">
        <v>21</v>
      </c>
      <c r="C37" s="34"/>
      <c r="D37" s="75"/>
      <c r="E37" s="34">
        <v>0</v>
      </c>
      <c r="F37" s="34">
        <v>0</v>
      </c>
      <c r="G37" s="39">
        <v>0</v>
      </c>
    </row>
    <row r="38" spans="1:7" collapsed="1" x14ac:dyDescent="0.25">
      <c r="A38" s="56" t="s">
        <v>93</v>
      </c>
      <c r="B38" s="70" t="s">
        <v>94</v>
      </c>
      <c r="C38" s="34"/>
      <c r="D38" s="34"/>
      <c r="E38" s="34">
        <v>0</v>
      </c>
      <c r="F38" s="34">
        <v>0</v>
      </c>
      <c r="G38" s="39">
        <v>0</v>
      </c>
    </row>
    <row r="39" spans="1:7" x14ac:dyDescent="0.25">
      <c r="A39" s="56" t="s">
        <v>95</v>
      </c>
      <c r="B39" s="71" t="s">
        <v>84</v>
      </c>
      <c r="C39" s="34"/>
      <c r="D39" s="34"/>
      <c r="E39" s="34">
        <v>0</v>
      </c>
      <c r="F39" s="34">
        <v>0</v>
      </c>
      <c r="G39" s="39">
        <v>0</v>
      </c>
    </row>
    <row r="40" spans="1:7" x14ac:dyDescent="0.25">
      <c r="A40" s="56" t="s">
        <v>96</v>
      </c>
      <c r="B40" s="72" t="s">
        <v>86</v>
      </c>
      <c r="C40" s="34"/>
      <c r="D40" s="34"/>
      <c r="E40" s="34">
        <v>0</v>
      </c>
      <c r="F40" s="34">
        <v>0</v>
      </c>
      <c r="G40" s="39">
        <v>0</v>
      </c>
    </row>
    <row r="41" spans="1:7" hidden="1" outlineLevel="1" x14ac:dyDescent="0.25">
      <c r="A41" s="56"/>
      <c r="B41" s="73" t="s">
        <v>16</v>
      </c>
      <c r="C41" s="34"/>
      <c r="D41" s="34"/>
      <c r="E41" s="34">
        <v>0</v>
      </c>
      <c r="F41" s="34">
        <v>0</v>
      </c>
      <c r="G41" s="39">
        <v>0</v>
      </c>
    </row>
    <row r="42" spans="1:7" hidden="1" outlineLevel="1" x14ac:dyDescent="0.25">
      <c r="A42" s="56"/>
      <c r="B42" s="73" t="s">
        <v>17</v>
      </c>
      <c r="C42" s="34"/>
      <c r="D42" s="34"/>
      <c r="E42" s="34">
        <v>0</v>
      </c>
      <c r="F42" s="34">
        <v>0</v>
      </c>
      <c r="G42" s="39">
        <v>0</v>
      </c>
    </row>
    <row r="43" spans="1:7" hidden="1" outlineLevel="1" x14ac:dyDescent="0.25">
      <c r="A43" s="56"/>
      <c r="B43" s="73" t="s">
        <v>18</v>
      </c>
      <c r="C43" s="34"/>
      <c r="D43" s="34"/>
      <c r="E43" s="34">
        <v>0</v>
      </c>
      <c r="F43" s="34">
        <v>0</v>
      </c>
      <c r="G43" s="39">
        <v>0</v>
      </c>
    </row>
    <row r="44" spans="1:7" hidden="1" outlineLevel="1" x14ac:dyDescent="0.25">
      <c r="A44" s="56"/>
      <c r="B44" s="73" t="s">
        <v>19</v>
      </c>
      <c r="C44" s="34"/>
      <c r="D44" s="34"/>
      <c r="E44" s="34">
        <v>0</v>
      </c>
      <c r="F44" s="34">
        <v>0</v>
      </c>
      <c r="G44" s="39">
        <v>0</v>
      </c>
    </row>
    <row r="45" spans="1:7" hidden="1" outlineLevel="1" x14ac:dyDescent="0.25">
      <c r="A45" s="56"/>
      <c r="B45" s="73" t="s">
        <v>20</v>
      </c>
      <c r="C45" s="34"/>
      <c r="D45" s="34"/>
      <c r="E45" s="34">
        <v>0</v>
      </c>
      <c r="F45" s="34">
        <v>0</v>
      </c>
      <c r="G45" s="39">
        <v>0</v>
      </c>
    </row>
    <row r="46" spans="1:7" hidden="1" outlineLevel="1" x14ac:dyDescent="0.25">
      <c r="A46" s="56"/>
      <c r="B46" s="73" t="s">
        <v>21</v>
      </c>
      <c r="C46" s="34"/>
      <c r="D46" s="34"/>
      <c r="E46" s="34">
        <v>0</v>
      </c>
      <c r="F46" s="34">
        <v>0</v>
      </c>
      <c r="G46" s="39">
        <v>0</v>
      </c>
    </row>
    <row r="47" spans="1:7" collapsed="1" x14ac:dyDescent="0.25">
      <c r="A47" s="56" t="s">
        <v>97</v>
      </c>
      <c r="B47" s="72" t="s">
        <v>88</v>
      </c>
      <c r="C47" s="34"/>
      <c r="D47" s="34"/>
      <c r="E47" s="34">
        <v>0</v>
      </c>
      <c r="F47" s="34">
        <v>0</v>
      </c>
      <c r="G47" s="39">
        <v>0</v>
      </c>
    </row>
    <row r="48" spans="1:7" hidden="1" outlineLevel="1" x14ac:dyDescent="0.25">
      <c r="A48" s="56"/>
      <c r="B48" s="73" t="s">
        <v>16</v>
      </c>
      <c r="C48" s="34"/>
      <c r="D48" s="34"/>
      <c r="E48" s="34">
        <v>0</v>
      </c>
      <c r="F48" s="34">
        <v>0</v>
      </c>
      <c r="G48" s="39">
        <v>0</v>
      </c>
    </row>
    <row r="49" spans="1:7" hidden="1" outlineLevel="1" x14ac:dyDescent="0.25">
      <c r="A49" s="56"/>
      <c r="B49" s="73" t="s">
        <v>17</v>
      </c>
      <c r="C49" s="34"/>
      <c r="D49" s="34"/>
      <c r="E49" s="34">
        <v>0</v>
      </c>
      <c r="F49" s="34">
        <v>0</v>
      </c>
      <c r="G49" s="39">
        <v>0</v>
      </c>
    </row>
    <row r="50" spans="1:7" hidden="1" outlineLevel="1" x14ac:dyDescent="0.25">
      <c r="A50" s="56"/>
      <c r="B50" s="73" t="s">
        <v>18</v>
      </c>
      <c r="C50" s="34"/>
      <c r="D50" s="34"/>
      <c r="E50" s="34">
        <v>0</v>
      </c>
      <c r="F50" s="34">
        <v>0</v>
      </c>
      <c r="G50" s="39">
        <v>0</v>
      </c>
    </row>
    <row r="51" spans="1:7" hidden="1" outlineLevel="1" x14ac:dyDescent="0.25">
      <c r="A51" s="56"/>
      <c r="B51" s="73" t="s">
        <v>19</v>
      </c>
      <c r="C51" s="34"/>
      <c r="D51" s="34"/>
      <c r="E51" s="34">
        <v>0</v>
      </c>
      <c r="F51" s="34">
        <v>0</v>
      </c>
      <c r="G51" s="39">
        <v>0</v>
      </c>
    </row>
    <row r="52" spans="1:7" hidden="1" outlineLevel="1" x14ac:dyDescent="0.25">
      <c r="A52" s="56"/>
      <c r="B52" s="73" t="s">
        <v>20</v>
      </c>
      <c r="C52" s="34"/>
      <c r="D52" s="34"/>
      <c r="E52" s="34">
        <v>0</v>
      </c>
      <c r="F52" s="34">
        <v>0</v>
      </c>
      <c r="G52" s="39">
        <v>0</v>
      </c>
    </row>
    <row r="53" spans="1:7" hidden="1" outlineLevel="1" x14ac:dyDescent="0.25">
      <c r="A53" s="56"/>
      <c r="B53" s="73" t="s">
        <v>21</v>
      </c>
      <c r="C53" s="34"/>
      <c r="D53" s="34"/>
      <c r="E53" s="34">
        <v>0</v>
      </c>
      <c r="F53" s="34">
        <v>0</v>
      </c>
      <c r="G53" s="39">
        <v>0</v>
      </c>
    </row>
    <row r="54" spans="1:7" collapsed="1" x14ac:dyDescent="0.25">
      <c r="A54" s="56" t="s">
        <v>98</v>
      </c>
      <c r="B54" s="71" t="s">
        <v>90</v>
      </c>
      <c r="C54" s="34"/>
      <c r="D54" s="34"/>
      <c r="E54" s="34">
        <v>0</v>
      </c>
      <c r="F54" s="34">
        <v>0</v>
      </c>
      <c r="G54" s="39">
        <v>0</v>
      </c>
    </row>
    <row r="55" spans="1:7" x14ac:dyDescent="0.25">
      <c r="A55" s="56" t="s">
        <v>99</v>
      </c>
      <c r="B55" s="72" t="s">
        <v>86</v>
      </c>
      <c r="C55" s="34"/>
      <c r="D55" s="34"/>
      <c r="E55" s="34">
        <v>0</v>
      </c>
      <c r="F55" s="34">
        <v>0</v>
      </c>
      <c r="G55" s="39">
        <v>0</v>
      </c>
    </row>
    <row r="56" spans="1:7" ht="17.25" hidden="1" customHeight="1" outlineLevel="1" x14ac:dyDescent="0.25">
      <c r="A56" s="56"/>
      <c r="B56" s="73" t="s">
        <v>16</v>
      </c>
      <c r="C56" s="34"/>
      <c r="D56" s="34"/>
      <c r="E56" s="34">
        <v>0</v>
      </c>
      <c r="F56" s="34">
        <v>0</v>
      </c>
      <c r="G56" s="39">
        <v>0</v>
      </c>
    </row>
    <row r="57" spans="1:7" ht="17.25" hidden="1" customHeight="1" outlineLevel="1" x14ac:dyDescent="0.25">
      <c r="A57" s="56"/>
      <c r="B57" s="73" t="s">
        <v>17</v>
      </c>
      <c r="C57" s="34"/>
      <c r="D57" s="34"/>
      <c r="E57" s="34">
        <v>0</v>
      </c>
      <c r="F57" s="34">
        <v>0</v>
      </c>
      <c r="G57" s="39">
        <v>0</v>
      </c>
    </row>
    <row r="58" spans="1:7" hidden="1" outlineLevel="1" x14ac:dyDescent="0.25">
      <c r="A58" s="56"/>
      <c r="B58" s="73" t="s">
        <v>18</v>
      </c>
      <c r="C58" s="34"/>
      <c r="D58" s="34"/>
      <c r="E58" s="34">
        <v>0</v>
      </c>
      <c r="F58" s="34">
        <v>0</v>
      </c>
      <c r="G58" s="39">
        <v>0</v>
      </c>
    </row>
    <row r="59" spans="1:7" hidden="1" outlineLevel="1" x14ac:dyDescent="0.25">
      <c r="A59" s="56"/>
      <c r="B59" s="73" t="s">
        <v>19</v>
      </c>
      <c r="C59" s="34"/>
      <c r="D59" s="75"/>
      <c r="E59" s="34">
        <v>0</v>
      </c>
      <c r="F59" s="34">
        <v>0</v>
      </c>
      <c r="G59" s="39">
        <v>0</v>
      </c>
    </row>
    <row r="60" spans="1:7" hidden="1" outlineLevel="1" x14ac:dyDescent="0.25">
      <c r="A60" s="56"/>
      <c r="B60" s="73" t="s">
        <v>20</v>
      </c>
      <c r="C60" s="34"/>
      <c r="D60" s="34"/>
      <c r="E60" s="34">
        <v>0</v>
      </c>
      <c r="F60" s="34">
        <v>0</v>
      </c>
      <c r="G60" s="39">
        <v>0</v>
      </c>
    </row>
    <row r="61" spans="1:7" hidden="1" outlineLevel="1" x14ac:dyDescent="0.25">
      <c r="A61" s="56"/>
      <c r="B61" s="73" t="s">
        <v>21</v>
      </c>
      <c r="C61" s="34"/>
      <c r="D61" s="75"/>
      <c r="E61" s="34">
        <v>0</v>
      </c>
      <c r="F61" s="34">
        <v>0</v>
      </c>
      <c r="G61" s="39">
        <v>0</v>
      </c>
    </row>
    <row r="62" spans="1:7" collapsed="1" x14ac:dyDescent="0.25">
      <c r="A62" s="56" t="s">
        <v>100</v>
      </c>
      <c r="B62" s="72" t="s">
        <v>88</v>
      </c>
      <c r="C62" s="34"/>
      <c r="D62" s="34"/>
      <c r="E62" s="34">
        <v>0</v>
      </c>
      <c r="F62" s="34">
        <v>0</v>
      </c>
      <c r="G62" s="39">
        <v>0</v>
      </c>
    </row>
    <row r="63" spans="1:7" hidden="1" outlineLevel="1" x14ac:dyDescent="0.25">
      <c r="A63" s="56"/>
      <c r="B63" s="73" t="s">
        <v>16</v>
      </c>
      <c r="C63" s="34"/>
      <c r="D63" s="34"/>
      <c r="E63" s="34">
        <v>0</v>
      </c>
      <c r="F63" s="34">
        <v>0</v>
      </c>
      <c r="G63" s="39">
        <v>0</v>
      </c>
    </row>
    <row r="64" spans="1:7" hidden="1" outlineLevel="1" x14ac:dyDescent="0.25">
      <c r="A64" s="56"/>
      <c r="B64" s="73" t="s">
        <v>17</v>
      </c>
      <c r="C64" s="34"/>
      <c r="D64" s="34"/>
      <c r="E64" s="34">
        <v>0</v>
      </c>
      <c r="F64" s="34">
        <v>0</v>
      </c>
      <c r="G64" s="39">
        <v>0</v>
      </c>
    </row>
    <row r="65" spans="1:7" hidden="1" outlineLevel="1" x14ac:dyDescent="0.25">
      <c r="A65" s="56"/>
      <c r="B65" s="73" t="s">
        <v>18</v>
      </c>
      <c r="C65" s="34"/>
      <c r="D65" s="34"/>
      <c r="E65" s="34">
        <v>0</v>
      </c>
      <c r="F65" s="34">
        <v>0</v>
      </c>
      <c r="G65" s="39">
        <v>0</v>
      </c>
    </row>
    <row r="66" spans="1:7" hidden="1" outlineLevel="1" x14ac:dyDescent="0.25">
      <c r="A66" s="56"/>
      <c r="B66" s="73" t="s">
        <v>19</v>
      </c>
      <c r="C66" s="34"/>
      <c r="D66" s="34"/>
      <c r="E66" s="34">
        <v>0</v>
      </c>
      <c r="F66" s="34">
        <v>0</v>
      </c>
      <c r="G66" s="39">
        <v>0</v>
      </c>
    </row>
    <row r="67" spans="1:7" hidden="1" outlineLevel="1" x14ac:dyDescent="0.25">
      <c r="A67" s="56"/>
      <c r="B67" s="73" t="s">
        <v>20</v>
      </c>
      <c r="C67" s="34"/>
      <c r="D67" s="34"/>
      <c r="E67" s="34">
        <v>0</v>
      </c>
      <c r="F67" s="34">
        <v>0</v>
      </c>
      <c r="G67" s="39">
        <v>0</v>
      </c>
    </row>
    <row r="68" spans="1:7" hidden="1" outlineLevel="1" x14ac:dyDescent="0.25">
      <c r="A68" s="56"/>
      <c r="B68" s="73" t="s">
        <v>21</v>
      </c>
      <c r="C68" s="34"/>
      <c r="D68" s="34"/>
      <c r="E68" s="34">
        <v>0</v>
      </c>
      <c r="F68" s="34">
        <v>0</v>
      </c>
      <c r="G68" s="39">
        <v>0</v>
      </c>
    </row>
    <row r="69" spans="1:7" collapsed="1" x14ac:dyDescent="0.25">
      <c r="A69" s="56" t="s">
        <v>101</v>
      </c>
      <c r="B69" s="70" t="s">
        <v>102</v>
      </c>
      <c r="C69" s="34"/>
      <c r="D69" s="34"/>
      <c r="E69" s="34">
        <v>0</v>
      </c>
      <c r="F69" s="34">
        <v>0</v>
      </c>
      <c r="G69" s="39">
        <v>0</v>
      </c>
    </row>
    <row r="70" spans="1:7" x14ac:dyDescent="0.25">
      <c r="A70" s="56" t="s">
        <v>103</v>
      </c>
      <c r="B70" s="71" t="s">
        <v>84</v>
      </c>
      <c r="C70" s="34"/>
      <c r="D70" s="34"/>
      <c r="E70" s="34">
        <v>0</v>
      </c>
      <c r="F70" s="34">
        <v>0</v>
      </c>
      <c r="G70" s="39">
        <v>0</v>
      </c>
    </row>
    <row r="71" spans="1:7" x14ac:dyDescent="0.25">
      <c r="A71" s="56" t="s">
        <v>104</v>
      </c>
      <c r="B71" s="72" t="s">
        <v>86</v>
      </c>
      <c r="C71" s="34"/>
      <c r="D71" s="34"/>
      <c r="E71" s="34">
        <v>0</v>
      </c>
      <c r="F71" s="34">
        <v>0</v>
      </c>
      <c r="G71" s="39">
        <v>0</v>
      </c>
    </row>
    <row r="72" spans="1:7" hidden="1" outlineLevel="1" x14ac:dyDescent="0.25">
      <c r="A72" s="56"/>
      <c r="B72" s="73" t="s">
        <v>16</v>
      </c>
      <c r="C72" s="34"/>
      <c r="D72" s="34"/>
      <c r="E72" s="34">
        <v>0</v>
      </c>
      <c r="F72" s="34">
        <v>0</v>
      </c>
      <c r="G72" s="39">
        <v>0</v>
      </c>
    </row>
    <row r="73" spans="1:7" hidden="1" outlineLevel="1" x14ac:dyDescent="0.25">
      <c r="A73" s="56"/>
      <c r="B73" s="73" t="s">
        <v>17</v>
      </c>
      <c r="C73" s="34"/>
      <c r="D73" s="34"/>
      <c r="E73" s="34">
        <v>0</v>
      </c>
      <c r="F73" s="34">
        <v>0</v>
      </c>
      <c r="G73" s="39">
        <v>0</v>
      </c>
    </row>
    <row r="74" spans="1:7" hidden="1" outlineLevel="1" x14ac:dyDescent="0.25">
      <c r="A74" s="56"/>
      <c r="B74" s="73" t="s">
        <v>18</v>
      </c>
      <c r="C74" s="34"/>
      <c r="D74" s="34"/>
      <c r="E74" s="34">
        <v>0</v>
      </c>
      <c r="F74" s="34">
        <v>0</v>
      </c>
      <c r="G74" s="39">
        <v>0</v>
      </c>
    </row>
    <row r="75" spans="1:7" hidden="1" outlineLevel="1" x14ac:dyDescent="0.25">
      <c r="A75" s="56"/>
      <c r="B75" s="73" t="s">
        <v>19</v>
      </c>
      <c r="C75" s="34"/>
      <c r="D75" s="34"/>
      <c r="E75" s="34">
        <v>0</v>
      </c>
      <c r="F75" s="34">
        <v>0</v>
      </c>
      <c r="G75" s="39">
        <v>0</v>
      </c>
    </row>
    <row r="76" spans="1:7" hidden="1" outlineLevel="1" x14ac:dyDescent="0.25">
      <c r="A76" s="56"/>
      <c r="B76" s="73" t="s">
        <v>20</v>
      </c>
      <c r="C76" s="34"/>
      <c r="D76" s="34"/>
      <c r="E76" s="34">
        <v>0</v>
      </c>
      <c r="F76" s="34">
        <v>0</v>
      </c>
      <c r="G76" s="39">
        <v>0</v>
      </c>
    </row>
    <row r="77" spans="1:7" hidden="1" outlineLevel="1" x14ac:dyDescent="0.25">
      <c r="A77" s="56"/>
      <c r="B77" s="73" t="s">
        <v>21</v>
      </c>
      <c r="C77" s="34"/>
      <c r="D77" s="34"/>
      <c r="E77" s="34">
        <v>0</v>
      </c>
      <c r="F77" s="34">
        <v>0</v>
      </c>
      <c r="G77" s="39">
        <v>0</v>
      </c>
    </row>
    <row r="78" spans="1:7" collapsed="1" x14ac:dyDescent="0.25">
      <c r="A78" s="56" t="s">
        <v>105</v>
      </c>
      <c r="B78" s="72" t="s">
        <v>88</v>
      </c>
      <c r="C78" s="34"/>
      <c r="D78" s="34"/>
      <c r="E78" s="34">
        <v>0</v>
      </c>
      <c r="F78" s="34">
        <v>0</v>
      </c>
      <c r="G78" s="39">
        <v>0</v>
      </c>
    </row>
    <row r="79" spans="1:7" hidden="1" outlineLevel="1" x14ac:dyDescent="0.25">
      <c r="A79" s="56"/>
      <c r="B79" s="73" t="s">
        <v>16</v>
      </c>
      <c r="C79" s="34"/>
      <c r="D79" s="34"/>
      <c r="E79" s="34">
        <v>0</v>
      </c>
      <c r="F79" s="34">
        <v>0</v>
      </c>
      <c r="G79" s="39">
        <v>0</v>
      </c>
    </row>
    <row r="80" spans="1:7" hidden="1" outlineLevel="1" x14ac:dyDescent="0.25">
      <c r="A80" s="56"/>
      <c r="B80" s="73" t="s">
        <v>17</v>
      </c>
      <c r="C80" s="34"/>
      <c r="D80" s="34"/>
      <c r="E80" s="34">
        <v>0</v>
      </c>
      <c r="F80" s="34">
        <v>0</v>
      </c>
      <c r="G80" s="39">
        <v>0</v>
      </c>
    </row>
    <row r="81" spans="1:7" hidden="1" outlineLevel="1" x14ac:dyDescent="0.25">
      <c r="A81" s="56"/>
      <c r="B81" s="73" t="s">
        <v>18</v>
      </c>
      <c r="C81" s="34"/>
      <c r="D81" s="34"/>
      <c r="E81" s="34">
        <v>0</v>
      </c>
      <c r="F81" s="34">
        <v>0</v>
      </c>
      <c r="G81" s="39">
        <v>0</v>
      </c>
    </row>
    <row r="82" spans="1:7" hidden="1" outlineLevel="1" x14ac:dyDescent="0.25">
      <c r="A82" s="56"/>
      <c r="B82" s="73" t="s">
        <v>19</v>
      </c>
      <c r="C82" s="34"/>
      <c r="D82" s="34"/>
      <c r="E82" s="34">
        <v>0</v>
      </c>
      <c r="F82" s="34">
        <v>0</v>
      </c>
      <c r="G82" s="39">
        <v>0</v>
      </c>
    </row>
    <row r="83" spans="1:7" hidden="1" outlineLevel="1" x14ac:dyDescent="0.25">
      <c r="A83" s="56"/>
      <c r="B83" s="73" t="s">
        <v>20</v>
      </c>
      <c r="C83" s="34"/>
      <c r="D83" s="34"/>
      <c r="E83" s="34">
        <v>0</v>
      </c>
      <c r="F83" s="34">
        <v>0</v>
      </c>
      <c r="G83" s="39">
        <v>0</v>
      </c>
    </row>
    <row r="84" spans="1:7" hidden="1" outlineLevel="1" x14ac:dyDescent="0.25">
      <c r="A84" s="56"/>
      <c r="B84" s="73" t="s">
        <v>21</v>
      </c>
      <c r="C84" s="34"/>
      <c r="D84" s="34"/>
      <c r="E84" s="34">
        <v>0</v>
      </c>
      <c r="F84" s="34">
        <v>0</v>
      </c>
      <c r="G84" s="39">
        <v>0</v>
      </c>
    </row>
    <row r="85" spans="1:7" collapsed="1" x14ac:dyDescent="0.25">
      <c r="A85" s="56" t="s">
        <v>106</v>
      </c>
      <c r="B85" s="71" t="s">
        <v>90</v>
      </c>
      <c r="C85" s="34"/>
      <c r="D85" s="34"/>
      <c r="E85" s="34">
        <v>0</v>
      </c>
      <c r="F85" s="34">
        <v>0</v>
      </c>
      <c r="G85" s="39">
        <v>0</v>
      </c>
    </row>
    <row r="86" spans="1:7" x14ac:dyDescent="0.25">
      <c r="A86" s="56" t="s">
        <v>107</v>
      </c>
      <c r="B86" s="72" t="s">
        <v>86</v>
      </c>
      <c r="C86" s="34"/>
      <c r="D86" s="34"/>
      <c r="E86" s="34">
        <v>0</v>
      </c>
      <c r="F86" s="34">
        <v>0</v>
      </c>
      <c r="G86" s="39">
        <v>0</v>
      </c>
    </row>
    <row r="87" spans="1:7" hidden="1" outlineLevel="1" x14ac:dyDescent="0.25">
      <c r="A87" s="56"/>
      <c r="B87" s="73" t="s">
        <v>16</v>
      </c>
      <c r="C87" s="34"/>
      <c r="D87" s="34"/>
      <c r="E87" s="34">
        <v>0</v>
      </c>
      <c r="F87" s="34">
        <v>0</v>
      </c>
      <c r="G87" s="39">
        <v>0</v>
      </c>
    </row>
    <row r="88" spans="1:7" hidden="1" outlineLevel="1" x14ac:dyDescent="0.25">
      <c r="A88" s="56"/>
      <c r="B88" s="73" t="s">
        <v>17</v>
      </c>
      <c r="C88" s="34"/>
      <c r="D88" s="34"/>
      <c r="E88" s="34">
        <v>0</v>
      </c>
      <c r="F88" s="34">
        <v>0</v>
      </c>
      <c r="G88" s="39">
        <v>0</v>
      </c>
    </row>
    <row r="89" spans="1:7" hidden="1" outlineLevel="1" x14ac:dyDescent="0.25">
      <c r="A89" s="56"/>
      <c r="B89" s="73" t="s">
        <v>18</v>
      </c>
      <c r="C89" s="34"/>
      <c r="D89" s="34"/>
      <c r="E89" s="34">
        <v>0</v>
      </c>
      <c r="F89" s="34">
        <v>0</v>
      </c>
      <c r="G89" s="39">
        <v>0</v>
      </c>
    </row>
    <row r="90" spans="1:7" hidden="1" outlineLevel="1" x14ac:dyDescent="0.25">
      <c r="A90" s="56"/>
      <c r="B90" s="73" t="s">
        <v>19</v>
      </c>
      <c r="C90" s="34"/>
      <c r="D90" s="34"/>
      <c r="E90" s="34">
        <v>0</v>
      </c>
      <c r="F90" s="34">
        <v>0</v>
      </c>
      <c r="G90" s="39">
        <v>0</v>
      </c>
    </row>
    <row r="91" spans="1:7" hidden="1" outlineLevel="1" x14ac:dyDescent="0.25">
      <c r="A91" s="56"/>
      <c r="B91" s="73" t="s">
        <v>20</v>
      </c>
      <c r="C91" s="34"/>
      <c r="D91" s="34"/>
      <c r="E91" s="34">
        <v>0</v>
      </c>
      <c r="F91" s="34">
        <v>0</v>
      </c>
      <c r="G91" s="39">
        <v>0</v>
      </c>
    </row>
    <row r="92" spans="1:7" hidden="1" outlineLevel="1" x14ac:dyDescent="0.25">
      <c r="A92" s="56"/>
      <c r="B92" s="73" t="s">
        <v>21</v>
      </c>
      <c r="C92" s="34"/>
      <c r="D92" s="34"/>
      <c r="E92" s="34">
        <v>0</v>
      </c>
      <c r="F92" s="34">
        <v>0</v>
      </c>
      <c r="G92" s="39">
        <v>0</v>
      </c>
    </row>
    <row r="93" spans="1:7" collapsed="1" x14ac:dyDescent="0.25">
      <c r="A93" s="56" t="s">
        <v>108</v>
      </c>
      <c r="B93" s="72" t="s">
        <v>88</v>
      </c>
      <c r="C93" s="34"/>
      <c r="D93" s="34"/>
      <c r="E93" s="34">
        <v>0</v>
      </c>
      <c r="F93" s="34">
        <v>0</v>
      </c>
      <c r="G93" s="39">
        <v>0</v>
      </c>
    </row>
    <row r="94" spans="1:7" hidden="1" outlineLevel="1" x14ac:dyDescent="0.25">
      <c r="A94" s="56"/>
      <c r="B94" s="73" t="s">
        <v>16</v>
      </c>
      <c r="C94" s="34"/>
      <c r="D94" s="34"/>
      <c r="E94" s="34">
        <v>0</v>
      </c>
      <c r="F94" s="34">
        <v>0</v>
      </c>
      <c r="G94" s="39">
        <v>0</v>
      </c>
    </row>
    <row r="95" spans="1:7" hidden="1" outlineLevel="1" x14ac:dyDescent="0.25">
      <c r="A95" s="56"/>
      <c r="B95" s="73" t="s">
        <v>17</v>
      </c>
      <c r="C95" s="34"/>
      <c r="D95" s="34"/>
      <c r="E95" s="34">
        <v>0</v>
      </c>
      <c r="F95" s="34">
        <v>0</v>
      </c>
      <c r="G95" s="39">
        <v>0</v>
      </c>
    </row>
    <row r="96" spans="1:7" hidden="1" outlineLevel="1" x14ac:dyDescent="0.25">
      <c r="A96" s="56"/>
      <c r="B96" s="73" t="s">
        <v>18</v>
      </c>
      <c r="C96" s="34"/>
      <c r="D96" s="34"/>
      <c r="E96" s="34">
        <v>0</v>
      </c>
      <c r="F96" s="34">
        <v>0</v>
      </c>
      <c r="G96" s="39">
        <v>0</v>
      </c>
    </row>
    <row r="97" spans="1:7" hidden="1" outlineLevel="1" x14ac:dyDescent="0.25">
      <c r="A97" s="56"/>
      <c r="B97" s="73" t="s">
        <v>19</v>
      </c>
      <c r="C97" s="34"/>
      <c r="D97" s="34"/>
      <c r="E97" s="34">
        <v>0</v>
      </c>
      <c r="F97" s="34">
        <v>0</v>
      </c>
      <c r="G97" s="39">
        <v>0</v>
      </c>
    </row>
    <row r="98" spans="1:7" hidden="1" outlineLevel="1" x14ac:dyDescent="0.25">
      <c r="A98" s="56"/>
      <c r="B98" s="73" t="s">
        <v>20</v>
      </c>
      <c r="C98" s="34"/>
      <c r="D98" s="34"/>
      <c r="E98" s="34">
        <v>0</v>
      </c>
      <c r="F98" s="34">
        <v>0</v>
      </c>
      <c r="G98" s="39">
        <v>0</v>
      </c>
    </row>
    <row r="99" spans="1:7" hidden="1" outlineLevel="1" x14ac:dyDescent="0.25">
      <c r="A99" s="56"/>
      <c r="B99" s="73" t="s">
        <v>21</v>
      </c>
      <c r="C99" s="34"/>
      <c r="D99" s="34"/>
      <c r="E99" s="34">
        <v>0</v>
      </c>
      <c r="F99" s="34">
        <v>0</v>
      </c>
      <c r="G99" s="39">
        <v>0</v>
      </c>
    </row>
    <row r="100" spans="1:7" collapsed="1" x14ac:dyDescent="0.25">
      <c r="A100" s="56" t="s">
        <v>109</v>
      </c>
      <c r="B100" s="70" t="s">
        <v>110</v>
      </c>
      <c r="C100" s="34"/>
      <c r="D100" s="34"/>
      <c r="E100" s="34">
        <v>0</v>
      </c>
      <c r="F100" s="34">
        <v>0</v>
      </c>
      <c r="G100" s="39">
        <v>0</v>
      </c>
    </row>
    <row r="101" spans="1:7" x14ac:dyDescent="0.25">
      <c r="A101" s="56" t="s">
        <v>111</v>
      </c>
      <c r="B101" s="71" t="s">
        <v>84</v>
      </c>
      <c r="C101" s="34"/>
      <c r="D101" s="34"/>
      <c r="E101" s="34">
        <v>0</v>
      </c>
      <c r="F101" s="34">
        <v>0</v>
      </c>
      <c r="G101" s="39">
        <v>0</v>
      </c>
    </row>
    <row r="102" spans="1:7" x14ac:dyDescent="0.25">
      <c r="A102" s="56" t="s">
        <v>112</v>
      </c>
      <c r="B102" s="72" t="s">
        <v>86</v>
      </c>
      <c r="C102" s="34"/>
      <c r="D102" s="34"/>
      <c r="E102" s="34">
        <v>0</v>
      </c>
      <c r="F102" s="34">
        <v>0</v>
      </c>
      <c r="G102" s="39">
        <v>0</v>
      </c>
    </row>
    <row r="103" spans="1:7" hidden="1" outlineLevel="1" x14ac:dyDescent="0.25">
      <c r="A103" s="56"/>
      <c r="B103" s="73" t="s">
        <v>16</v>
      </c>
      <c r="C103" s="34"/>
      <c r="D103" s="34"/>
      <c r="E103" s="34">
        <v>0</v>
      </c>
      <c r="F103" s="34">
        <v>0</v>
      </c>
      <c r="G103" s="39">
        <v>0</v>
      </c>
    </row>
    <row r="104" spans="1:7" hidden="1" outlineLevel="1" x14ac:dyDescent="0.25">
      <c r="A104" s="56"/>
      <c r="B104" s="73" t="s">
        <v>17</v>
      </c>
      <c r="C104" s="34"/>
      <c r="D104" s="34"/>
      <c r="E104" s="34">
        <v>0</v>
      </c>
      <c r="F104" s="34">
        <v>0</v>
      </c>
      <c r="G104" s="39">
        <v>0</v>
      </c>
    </row>
    <row r="105" spans="1:7" hidden="1" outlineLevel="1" x14ac:dyDescent="0.25">
      <c r="A105" s="56"/>
      <c r="B105" s="73" t="s">
        <v>18</v>
      </c>
      <c r="C105" s="34"/>
      <c r="D105" s="34"/>
      <c r="E105" s="34">
        <v>0</v>
      </c>
      <c r="F105" s="34">
        <v>0</v>
      </c>
      <c r="G105" s="39">
        <v>0</v>
      </c>
    </row>
    <row r="106" spans="1:7" hidden="1" outlineLevel="1" x14ac:dyDescent="0.25">
      <c r="A106" s="56"/>
      <c r="B106" s="73" t="s">
        <v>19</v>
      </c>
      <c r="C106" s="34"/>
      <c r="D106" s="34"/>
      <c r="E106" s="34">
        <v>0</v>
      </c>
      <c r="F106" s="34">
        <v>0</v>
      </c>
      <c r="G106" s="39">
        <v>0</v>
      </c>
    </row>
    <row r="107" spans="1:7" hidden="1" outlineLevel="1" x14ac:dyDescent="0.25">
      <c r="A107" s="56"/>
      <c r="B107" s="73" t="s">
        <v>20</v>
      </c>
      <c r="C107" s="34"/>
      <c r="D107" s="34"/>
      <c r="E107" s="34">
        <v>0</v>
      </c>
      <c r="F107" s="34">
        <v>0</v>
      </c>
      <c r="G107" s="39">
        <v>0</v>
      </c>
    </row>
    <row r="108" spans="1:7" hidden="1" outlineLevel="1" x14ac:dyDescent="0.25">
      <c r="A108" s="56"/>
      <c r="B108" s="73" t="s">
        <v>21</v>
      </c>
      <c r="C108" s="34"/>
      <c r="D108" s="34"/>
      <c r="E108" s="34">
        <v>0</v>
      </c>
      <c r="F108" s="34">
        <v>0</v>
      </c>
      <c r="G108" s="39">
        <v>0</v>
      </c>
    </row>
    <row r="109" spans="1:7" collapsed="1" x14ac:dyDescent="0.25">
      <c r="A109" s="56" t="s">
        <v>113</v>
      </c>
      <c r="B109" s="72" t="s">
        <v>88</v>
      </c>
      <c r="C109" s="34"/>
      <c r="D109" s="34"/>
      <c r="E109" s="34">
        <v>0</v>
      </c>
      <c r="F109" s="34">
        <v>0</v>
      </c>
      <c r="G109" s="39">
        <v>0</v>
      </c>
    </row>
    <row r="110" spans="1:7" hidden="1" outlineLevel="1" x14ac:dyDescent="0.25">
      <c r="A110" s="56"/>
      <c r="B110" s="73" t="s">
        <v>16</v>
      </c>
      <c r="C110" s="34"/>
      <c r="D110" s="34"/>
      <c r="E110" s="34">
        <v>0</v>
      </c>
      <c r="F110" s="34">
        <v>0</v>
      </c>
      <c r="G110" s="39">
        <v>0</v>
      </c>
    </row>
    <row r="111" spans="1:7" hidden="1" outlineLevel="1" x14ac:dyDescent="0.25">
      <c r="A111" s="56"/>
      <c r="B111" s="73" t="s">
        <v>17</v>
      </c>
      <c r="C111" s="34"/>
      <c r="D111" s="34"/>
      <c r="E111" s="34">
        <v>0</v>
      </c>
      <c r="F111" s="34">
        <v>0</v>
      </c>
      <c r="G111" s="39">
        <v>0</v>
      </c>
    </row>
    <row r="112" spans="1:7" hidden="1" outlineLevel="1" x14ac:dyDescent="0.25">
      <c r="A112" s="56"/>
      <c r="B112" s="73" t="s">
        <v>18</v>
      </c>
      <c r="C112" s="34"/>
      <c r="D112" s="34"/>
      <c r="E112" s="34">
        <v>0</v>
      </c>
      <c r="F112" s="34">
        <v>0</v>
      </c>
      <c r="G112" s="39">
        <v>0</v>
      </c>
    </row>
    <row r="113" spans="1:7" hidden="1" outlineLevel="1" x14ac:dyDescent="0.25">
      <c r="A113" s="56"/>
      <c r="B113" s="73" t="s">
        <v>19</v>
      </c>
      <c r="C113" s="34"/>
      <c r="D113" s="34"/>
      <c r="E113" s="34">
        <v>0</v>
      </c>
      <c r="F113" s="34">
        <v>0</v>
      </c>
      <c r="G113" s="39">
        <v>0</v>
      </c>
    </row>
    <row r="114" spans="1:7" hidden="1" outlineLevel="1" x14ac:dyDescent="0.25">
      <c r="A114" s="56"/>
      <c r="B114" s="73" t="s">
        <v>20</v>
      </c>
      <c r="C114" s="34"/>
      <c r="D114" s="34"/>
      <c r="E114" s="34">
        <v>0</v>
      </c>
      <c r="F114" s="34">
        <v>0</v>
      </c>
      <c r="G114" s="39">
        <v>0</v>
      </c>
    </row>
    <row r="115" spans="1:7" hidden="1" outlineLevel="1" x14ac:dyDescent="0.25">
      <c r="A115" s="56"/>
      <c r="B115" s="73" t="s">
        <v>21</v>
      </c>
      <c r="C115" s="34"/>
      <c r="D115" s="34"/>
      <c r="E115" s="34">
        <v>0</v>
      </c>
      <c r="F115" s="34">
        <v>0</v>
      </c>
      <c r="G115" s="39">
        <v>0</v>
      </c>
    </row>
    <row r="116" spans="1:7" collapsed="1" x14ac:dyDescent="0.25">
      <c r="A116" s="56" t="s">
        <v>114</v>
      </c>
      <c r="B116" s="71" t="s">
        <v>90</v>
      </c>
      <c r="C116" s="34"/>
      <c r="D116" s="34"/>
      <c r="E116" s="34">
        <v>0</v>
      </c>
      <c r="F116" s="34">
        <v>0</v>
      </c>
      <c r="G116" s="39">
        <v>0</v>
      </c>
    </row>
    <row r="117" spans="1:7" x14ac:dyDescent="0.25">
      <c r="A117" s="56" t="s">
        <v>115</v>
      </c>
      <c r="B117" s="72" t="s">
        <v>86</v>
      </c>
      <c r="C117" s="34"/>
      <c r="D117" s="34"/>
      <c r="E117" s="34">
        <v>0</v>
      </c>
      <c r="F117" s="34">
        <v>0</v>
      </c>
      <c r="G117" s="39">
        <v>0</v>
      </c>
    </row>
    <row r="118" spans="1:7" hidden="1" outlineLevel="1" x14ac:dyDescent="0.25">
      <c r="A118" s="56"/>
      <c r="B118" s="73" t="s">
        <v>16</v>
      </c>
      <c r="C118" s="34"/>
      <c r="D118" s="34"/>
      <c r="E118" s="34">
        <v>0</v>
      </c>
      <c r="F118" s="34">
        <v>0</v>
      </c>
      <c r="G118" s="39">
        <v>0</v>
      </c>
    </row>
    <row r="119" spans="1:7" hidden="1" outlineLevel="1" x14ac:dyDescent="0.25">
      <c r="A119" s="56"/>
      <c r="B119" s="73" t="s">
        <v>17</v>
      </c>
      <c r="C119" s="34"/>
      <c r="D119" s="34"/>
      <c r="E119" s="34">
        <v>0</v>
      </c>
      <c r="F119" s="34">
        <v>0</v>
      </c>
      <c r="G119" s="39">
        <v>0</v>
      </c>
    </row>
    <row r="120" spans="1:7" hidden="1" outlineLevel="1" x14ac:dyDescent="0.25">
      <c r="A120" s="56"/>
      <c r="B120" s="73" t="s">
        <v>18</v>
      </c>
      <c r="C120" s="34"/>
      <c r="D120" s="34"/>
      <c r="E120" s="34">
        <v>0</v>
      </c>
      <c r="F120" s="34">
        <v>0</v>
      </c>
      <c r="G120" s="39">
        <v>0</v>
      </c>
    </row>
    <row r="121" spans="1:7" hidden="1" outlineLevel="1" x14ac:dyDescent="0.25">
      <c r="A121" s="56"/>
      <c r="B121" s="73" t="s">
        <v>19</v>
      </c>
      <c r="C121" s="34"/>
      <c r="D121" s="34"/>
      <c r="E121" s="34">
        <v>0</v>
      </c>
      <c r="F121" s="34">
        <v>0</v>
      </c>
      <c r="G121" s="39">
        <v>0</v>
      </c>
    </row>
    <row r="122" spans="1:7" hidden="1" outlineLevel="1" x14ac:dyDescent="0.25">
      <c r="A122" s="56"/>
      <c r="B122" s="73" t="s">
        <v>20</v>
      </c>
      <c r="C122" s="34"/>
      <c r="D122" s="34"/>
      <c r="E122" s="34">
        <v>0</v>
      </c>
      <c r="F122" s="34">
        <v>0</v>
      </c>
      <c r="G122" s="39">
        <v>0</v>
      </c>
    </row>
    <row r="123" spans="1:7" hidden="1" outlineLevel="1" x14ac:dyDescent="0.25">
      <c r="A123" s="56"/>
      <c r="B123" s="73" t="s">
        <v>21</v>
      </c>
      <c r="C123" s="34"/>
      <c r="D123" s="34"/>
      <c r="E123" s="34">
        <v>0</v>
      </c>
      <c r="F123" s="34">
        <v>0</v>
      </c>
      <c r="G123" s="39">
        <v>0</v>
      </c>
    </row>
    <row r="124" spans="1:7" collapsed="1" x14ac:dyDescent="0.25">
      <c r="A124" s="56" t="s">
        <v>116</v>
      </c>
      <c r="B124" s="72" t="s">
        <v>88</v>
      </c>
      <c r="C124" s="34"/>
      <c r="D124" s="34"/>
      <c r="E124" s="34">
        <v>0</v>
      </c>
      <c r="F124" s="34">
        <v>0</v>
      </c>
      <c r="G124" s="39">
        <v>0</v>
      </c>
    </row>
    <row r="125" spans="1:7" hidden="1" outlineLevel="1" x14ac:dyDescent="0.25">
      <c r="A125" s="56"/>
      <c r="B125" s="73" t="s">
        <v>16</v>
      </c>
      <c r="C125" s="34"/>
      <c r="D125" s="34"/>
      <c r="E125" s="34">
        <v>0</v>
      </c>
      <c r="F125" s="34">
        <v>0</v>
      </c>
      <c r="G125" s="39">
        <v>0</v>
      </c>
    </row>
    <row r="126" spans="1:7" hidden="1" outlineLevel="1" x14ac:dyDescent="0.25">
      <c r="A126" s="56"/>
      <c r="B126" s="73" t="s">
        <v>17</v>
      </c>
      <c r="C126" s="34"/>
      <c r="D126" s="34"/>
      <c r="E126" s="34">
        <v>0</v>
      </c>
      <c r="F126" s="34">
        <v>0</v>
      </c>
      <c r="G126" s="39">
        <v>0</v>
      </c>
    </row>
    <row r="127" spans="1:7" hidden="1" outlineLevel="1" x14ac:dyDescent="0.25">
      <c r="A127" s="56"/>
      <c r="B127" s="73" t="s">
        <v>18</v>
      </c>
      <c r="C127" s="34"/>
      <c r="D127" s="34"/>
      <c r="E127" s="34">
        <v>0</v>
      </c>
      <c r="F127" s="34">
        <v>0</v>
      </c>
      <c r="G127" s="39">
        <v>0</v>
      </c>
    </row>
    <row r="128" spans="1:7" hidden="1" outlineLevel="1" x14ac:dyDescent="0.25">
      <c r="A128" s="56"/>
      <c r="B128" s="73" t="s">
        <v>19</v>
      </c>
      <c r="C128" s="34"/>
      <c r="D128" s="34"/>
      <c r="E128" s="34">
        <v>0</v>
      </c>
      <c r="F128" s="34">
        <v>0</v>
      </c>
      <c r="G128" s="39">
        <v>0</v>
      </c>
    </row>
    <row r="129" spans="1:7" hidden="1" outlineLevel="1" x14ac:dyDescent="0.25">
      <c r="A129" s="56"/>
      <c r="B129" s="73" t="s">
        <v>20</v>
      </c>
      <c r="C129" s="34"/>
      <c r="D129" s="34"/>
      <c r="E129" s="34">
        <v>0</v>
      </c>
      <c r="F129" s="34">
        <v>0</v>
      </c>
      <c r="G129" s="39">
        <v>0</v>
      </c>
    </row>
    <row r="130" spans="1:7" hidden="1" outlineLevel="1" x14ac:dyDescent="0.25">
      <c r="A130" s="56"/>
      <c r="B130" s="73" t="s">
        <v>21</v>
      </c>
      <c r="C130" s="34"/>
      <c r="D130" s="34"/>
      <c r="E130" s="34">
        <v>0</v>
      </c>
      <c r="F130" s="34">
        <v>0</v>
      </c>
      <c r="G130" s="39">
        <v>0</v>
      </c>
    </row>
    <row r="131" spans="1:7" collapsed="1" x14ac:dyDescent="0.25">
      <c r="A131" s="56" t="s">
        <v>117</v>
      </c>
      <c r="B131" s="70" t="s">
        <v>118</v>
      </c>
      <c r="C131" s="34"/>
      <c r="D131" s="34"/>
      <c r="E131" s="34">
        <v>0</v>
      </c>
      <c r="F131" s="34">
        <v>0</v>
      </c>
      <c r="G131" s="39">
        <v>0</v>
      </c>
    </row>
    <row r="132" spans="1:7" x14ac:dyDescent="0.25">
      <c r="A132" s="56" t="s">
        <v>119</v>
      </c>
      <c r="B132" s="71" t="s">
        <v>84</v>
      </c>
      <c r="C132" s="34"/>
      <c r="D132" s="34"/>
      <c r="E132" s="34">
        <v>0</v>
      </c>
      <c r="F132" s="34">
        <v>0</v>
      </c>
      <c r="G132" s="39">
        <v>0</v>
      </c>
    </row>
    <row r="133" spans="1:7" x14ac:dyDescent="0.25">
      <c r="A133" s="56" t="s">
        <v>120</v>
      </c>
      <c r="B133" s="72" t="s">
        <v>86</v>
      </c>
      <c r="C133" s="34"/>
      <c r="D133" s="34"/>
      <c r="E133" s="34">
        <v>0</v>
      </c>
      <c r="F133" s="34">
        <v>0</v>
      </c>
      <c r="G133" s="39">
        <v>0</v>
      </c>
    </row>
    <row r="134" spans="1:7" hidden="1" outlineLevel="1" x14ac:dyDescent="0.25">
      <c r="A134" s="56"/>
      <c r="B134" s="73" t="s">
        <v>16</v>
      </c>
      <c r="C134" s="34"/>
      <c r="D134" s="34"/>
      <c r="E134" s="34">
        <v>0</v>
      </c>
      <c r="F134" s="34">
        <v>0</v>
      </c>
      <c r="G134" s="39">
        <v>0</v>
      </c>
    </row>
    <row r="135" spans="1:7" hidden="1" outlineLevel="1" x14ac:dyDescent="0.25">
      <c r="A135" s="56"/>
      <c r="B135" s="73" t="s">
        <v>17</v>
      </c>
      <c r="C135" s="34"/>
      <c r="D135" s="34"/>
      <c r="E135" s="34">
        <v>0</v>
      </c>
      <c r="F135" s="34">
        <v>0</v>
      </c>
      <c r="G135" s="39">
        <v>0</v>
      </c>
    </row>
    <row r="136" spans="1:7" hidden="1" outlineLevel="1" x14ac:dyDescent="0.25">
      <c r="A136" s="56"/>
      <c r="B136" s="73" t="s">
        <v>18</v>
      </c>
      <c r="C136" s="34"/>
      <c r="D136" s="34"/>
      <c r="E136" s="34">
        <v>0</v>
      </c>
      <c r="F136" s="34">
        <v>0</v>
      </c>
      <c r="G136" s="39">
        <v>0</v>
      </c>
    </row>
    <row r="137" spans="1:7" hidden="1" outlineLevel="1" x14ac:dyDescent="0.25">
      <c r="A137" s="56"/>
      <c r="B137" s="73" t="s">
        <v>19</v>
      </c>
      <c r="C137" s="34"/>
      <c r="D137" s="34"/>
      <c r="E137" s="34">
        <v>0</v>
      </c>
      <c r="F137" s="34">
        <v>0</v>
      </c>
      <c r="G137" s="39">
        <v>0</v>
      </c>
    </row>
    <row r="138" spans="1:7" hidden="1" outlineLevel="1" x14ac:dyDescent="0.25">
      <c r="A138" s="56"/>
      <c r="B138" s="73" t="s">
        <v>20</v>
      </c>
      <c r="C138" s="34"/>
      <c r="D138" s="34"/>
      <c r="E138" s="34">
        <v>0</v>
      </c>
      <c r="F138" s="34">
        <v>0</v>
      </c>
      <c r="G138" s="39">
        <v>0</v>
      </c>
    </row>
    <row r="139" spans="1:7" hidden="1" outlineLevel="1" x14ac:dyDescent="0.25">
      <c r="A139" s="56"/>
      <c r="B139" s="73" t="s">
        <v>21</v>
      </c>
      <c r="C139" s="34"/>
      <c r="D139" s="34"/>
      <c r="E139" s="34">
        <v>0</v>
      </c>
      <c r="F139" s="34">
        <v>0</v>
      </c>
      <c r="G139" s="39">
        <v>0</v>
      </c>
    </row>
    <row r="140" spans="1:7" collapsed="1" x14ac:dyDescent="0.25">
      <c r="A140" s="56" t="s">
        <v>121</v>
      </c>
      <c r="B140" s="72" t="s">
        <v>88</v>
      </c>
      <c r="C140" s="34"/>
      <c r="D140" s="34"/>
      <c r="E140" s="34">
        <v>0</v>
      </c>
      <c r="F140" s="34">
        <v>0</v>
      </c>
      <c r="G140" s="39">
        <v>0</v>
      </c>
    </row>
    <row r="141" spans="1:7" hidden="1" outlineLevel="1" x14ac:dyDescent="0.25">
      <c r="A141" s="56"/>
      <c r="B141" s="73" t="s">
        <v>16</v>
      </c>
      <c r="C141" s="34"/>
      <c r="D141" s="34"/>
      <c r="E141" s="34">
        <v>0</v>
      </c>
      <c r="F141" s="34">
        <v>0</v>
      </c>
      <c r="G141" s="39">
        <v>0</v>
      </c>
    </row>
    <row r="142" spans="1:7" hidden="1" outlineLevel="1" x14ac:dyDescent="0.25">
      <c r="A142" s="56"/>
      <c r="B142" s="73" t="s">
        <v>17</v>
      </c>
      <c r="C142" s="34"/>
      <c r="D142" s="34"/>
      <c r="E142" s="34">
        <v>0</v>
      </c>
      <c r="F142" s="34">
        <v>0</v>
      </c>
      <c r="G142" s="39">
        <v>0</v>
      </c>
    </row>
    <row r="143" spans="1:7" hidden="1" outlineLevel="1" x14ac:dyDescent="0.25">
      <c r="A143" s="56"/>
      <c r="B143" s="73" t="s">
        <v>18</v>
      </c>
      <c r="C143" s="34"/>
      <c r="D143" s="34"/>
      <c r="E143" s="34">
        <v>0</v>
      </c>
      <c r="F143" s="34">
        <v>0</v>
      </c>
      <c r="G143" s="39">
        <v>0</v>
      </c>
    </row>
    <row r="144" spans="1:7" hidden="1" outlineLevel="1" x14ac:dyDescent="0.25">
      <c r="A144" s="56"/>
      <c r="B144" s="73" t="s">
        <v>19</v>
      </c>
      <c r="C144" s="34"/>
      <c r="D144" s="34"/>
      <c r="E144" s="34">
        <v>0</v>
      </c>
      <c r="F144" s="34">
        <v>0</v>
      </c>
      <c r="G144" s="39">
        <v>0</v>
      </c>
    </row>
    <row r="145" spans="1:7" hidden="1" outlineLevel="1" x14ac:dyDescent="0.25">
      <c r="A145" s="56"/>
      <c r="B145" s="73" t="s">
        <v>20</v>
      </c>
      <c r="C145" s="34"/>
      <c r="D145" s="34"/>
      <c r="E145" s="34">
        <v>0</v>
      </c>
      <c r="F145" s="34">
        <v>0</v>
      </c>
      <c r="G145" s="39">
        <v>0</v>
      </c>
    </row>
    <row r="146" spans="1:7" hidden="1" outlineLevel="1" x14ac:dyDescent="0.25">
      <c r="A146" s="56"/>
      <c r="B146" s="73" t="s">
        <v>21</v>
      </c>
      <c r="C146" s="34"/>
      <c r="D146" s="34"/>
      <c r="E146" s="34">
        <v>0</v>
      </c>
      <c r="F146" s="34">
        <v>0</v>
      </c>
      <c r="G146" s="39">
        <v>0</v>
      </c>
    </row>
    <row r="147" spans="1:7" collapsed="1" x14ac:dyDescent="0.25">
      <c r="A147" s="56" t="s">
        <v>122</v>
      </c>
      <c r="B147" s="71" t="s">
        <v>90</v>
      </c>
      <c r="C147" s="34"/>
      <c r="D147" s="34"/>
      <c r="E147" s="34">
        <v>0</v>
      </c>
      <c r="F147" s="34">
        <v>0</v>
      </c>
      <c r="G147" s="39">
        <v>0</v>
      </c>
    </row>
    <row r="148" spans="1:7" x14ac:dyDescent="0.25">
      <c r="A148" s="56" t="s">
        <v>123</v>
      </c>
      <c r="B148" s="72" t="s">
        <v>86</v>
      </c>
      <c r="C148" s="34"/>
      <c r="D148" s="34"/>
      <c r="E148" s="34">
        <v>0</v>
      </c>
      <c r="F148" s="34">
        <v>0</v>
      </c>
      <c r="G148" s="39">
        <v>0</v>
      </c>
    </row>
    <row r="149" spans="1:7" hidden="1" outlineLevel="1" x14ac:dyDescent="0.25">
      <c r="A149" s="56"/>
      <c r="B149" s="73" t="s">
        <v>16</v>
      </c>
      <c r="C149" s="34"/>
      <c r="D149" s="34"/>
      <c r="E149" s="34">
        <v>0</v>
      </c>
      <c r="F149" s="34">
        <v>0</v>
      </c>
      <c r="G149" s="39">
        <v>0</v>
      </c>
    </row>
    <row r="150" spans="1:7" hidden="1" outlineLevel="1" x14ac:dyDescent="0.25">
      <c r="A150" s="56"/>
      <c r="B150" s="73" t="s">
        <v>17</v>
      </c>
      <c r="C150" s="34"/>
      <c r="D150" s="34"/>
      <c r="E150" s="34">
        <v>0</v>
      </c>
      <c r="F150" s="34">
        <v>0</v>
      </c>
      <c r="G150" s="39">
        <v>0</v>
      </c>
    </row>
    <row r="151" spans="1:7" hidden="1" outlineLevel="1" x14ac:dyDescent="0.25">
      <c r="A151" s="56"/>
      <c r="B151" s="73" t="s">
        <v>18</v>
      </c>
      <c r="C151" s="34"/>
      <c r="D151" s="34"/>
      <c r="E151" s="34">
        <v>0</v>
      </c>
      <c r="F151" s="34">
        <v>0</v>
      </c>
      <c r="G151" s="39">
        <v>0</v>
      </c>
    </row>
    <row r="152" spans="1:7" hidden="1" outlineLevel="1" x14ac:dyDescent="0.25">
      <c r="A152" s="56"/>
      <c r="B152" s="73" t="s">
        <v>19</v>
      </c>
      <c r="C152" s="34"/>
      <c r="D152" s="34"/>
      <c r="E152" s="34">
        <v>0</v>
      </c>
      <c r="F152" s="34">
        <v>0</v>
      </c>
      <c r="G152" s="39">
        <v>0</v>
      </c>
    </row>
    <row r="153" spans="1:7" hidden="1" outlineLevel="1" x14ac:dyDescent="0.25">
      <c r="A153" s="56"/>
      <c r="B153" s="73" t="s">
        <v>20</v>
      </c>
      <c r="C153" s="34"/>
      <c r="D153" s="34"/>
      <c r="E153" s="34">
        <v>0</v>
      </c>
      <c r="F153" s="34">
        <v>0</v>
      </c>
      <c r="G153" s="39">
        <v>0</v>
      </c>
    </row>
    <row r="154" spans="1:7" hidden="1" outlineLevel="1" x14ac:dyDescent="0.25">
      <c r="A154" s="56"/>
      <c r="B154" s="73" t="s">
        <v>21</v>
      </c>
      <c r="C154" s="34"/>
      <c r="D154" s="34"/>
      <c r="E154" s="34">
        <v>0</v>
      </c>
      <c r="F154" s="34">
        <v>0</v>
      </c>
      <c r="G154" s="39">
        <v>0</v>
      </c>
    </row>
    <row r="155" spans="1:7" collapsed="1" x14ac:dyDescent="0.25">
      <c r="A155" s="56" t="s">
        <v>124</v>
      </c>
      <c r="B155" s="72" t="s">
        <v>88</v>
      </c>
      <c r="C155" s="34"/>
      <c r="D155" s="34"/>
      <c r="E155" s="34">
        <v>0</v>
      </c>
      <c r="F155" s="34">
        <v>0</v>
      </c>
      <c r="G155" s="39">
        <v>0</v>
      </c>
    </row>
    <row r="156" spans="1:7" hidden="1" outlineLevel="1" x14ac:dyDescent="0.25">
      <c r="A156" s="56"/>
      <c r="B156" s="73" t="s">
        <v>16</v>
      </c>
      <c r="C156" s="34"/>
      <c r="D156" s="34"/>
      <c r="E156" s="34">
        <v>0</v>
      </c>
      <c r="F156" s="34">
        <v>0</v>
      </c>
      <c r="G156" s="39">
        <v>0</v>
      </c>
    </row>
    <row r="157" spans="1:7" hidden="1" outlineLevel="1" x14ac:dyDescent="0.25">
      <c r="A157" s="56"/>
      <c r="B157" s="73" t="s">
        <v>17</v>
      </c>
      <c r="C157" s="34"/>
      <c r="D157" s="34"/>
      <c r="E157" s="34">
        <v>0</v>
      </c>
      <c r="F157" s="34">
        <v>0</v>
      </c>
      <c r="G157" s="39">
        <v>0</v>
      </c>
    </row>
    <row r="158" spans="1:7" hidden="1" outlineLevel="1" x14ac:dyDescent="0.25">
      <c r="A158" s="56"/>
      <c r="B158" s="73" t="s">
        <v>18</v>
      </c>
      <c r="C158" s="34"/>
      <c r="D158" s="34"/>
      <c r="E158" s="34">
        <v>0</v>
      </c>
      <c r="F158" s="34">
        <v>0</v>
      </c>
      <c r="G158" s="39">
        <v>0</v>
      </c>
    </row>
    <row r="159" spans="1:7" hidden="1" outlineLevel="1" x14ac:dyDescent="0.25">
      <c r="A159" s="56"/>
      <c r="B159" s="73" t="s">
        <v>19</v>
      </c>
      <c r="C159" s="34"/>
      <c r="D159" s="34"/>
      <c r="E159" s="34">
        <v>0</v>
      </c>
      <c r="F159" s="34">
        <v>0</v>
      </c>
      <c r="G159" s="39">
        <v>0</v>
      </c>
    </row>
    <row r="160" spans="1:7" hidden="1" outlineLevel="1" x14ac:dyDescent="0.25">
      <c r="A160" s="56"/>
      <c r="B160" s="73" t="s">
        <v>20</v>
      </c>
      <c r="C160" s="34"/>
      <c r="D160" s="34"/>
      <c r="E160" s="34">
        <v>0</v>
      </c>
      <c r="F160" s="34">
        <v>0</v>
      </c>
      <c r="G160" s="39">
        <v>0</v>
      </c>
    </row>
    <row r="161" spans="1:7" hidden="1" outlineLevel="1" x14ac:dyDescent="0.25">
      <c r="A161" s="56"/>
      <c r="B161" s="73" t="s">
        <v>21</v>
      </c>
      <c r="C161" s="34"/>
      <c r="D161" s="34"/>
      <c r="E161" s="34">
        <v>0</v>
      </c>
      <c r="F161" s="34">
        <v>0</v>
      </c>
      <c r="G161" s="39">
        <v>0</v>
      </c>
    </row>
    <row r="162" spans="1:7" collapsed="1" x14ac:dyDescent="0.25">
      <c r="A162" s="84" t="s">
        <v>125</v>
      </c>
      <c r="B162" s="85" t="s">
        <v>126</v>
      </c>
      <c r="C162" s="34"/>
      <c r="D162" s="34"/>
      <c r="E162" s="34">
        <v>0</v>
      </c>
      <c r="F162" s="34">
        <v>0</v>
      </c>
      <c r="G162" s="39">
        <v>0</v>
      </c>
    </row>
    <row r="163" spans="1:7" x14ac:dyDescent="0.25">
      <c r="A163" s="56" t="s">
        <v>127</v>
      </c>
      <c r="B163" s="71" t="s">
        <v>84</v>
      </c>
      <c r="C163" s="34"/>
      <c r="D163" s="34"/>
      <c r="E163" s="34">
        <v>0</v>
      </c>
      <c r="F163" s="34">
        <v>0</v>
      </c>
      <c r="G163" s="39">
        <v>0</v>
      </c>
    </row>
    <row r="164" spans="1:7" x14ac:dyDescent="0.25">
      <c r="A164" s="56" t="s">
        <v>128</v>
      </c>
      <c r="B164" s="72" t="s">
        <v>86</v>
      </c>
      <c r="C164" s="34"/>
      <c r="D164" s="34"/>
      <c r="E164" s="34">
        <v>0</v>
      </c>
      <c r="F164" s="34">
        <v>0</v>
      </c>
      <c r="G164" s="39">
        <v>0</v>
      </c>
    </row>
    <row r="165" spans="1:7" hidden="1" outlineLevel="1" x14ac:dyDescent="0.25">
      <c r="A165" s="56"/>
      <c r="B165" s="73" t="s">
        <v>16</v>
      </c>
      <c r="C165" s="34"/>
      <c r="D165" s="34"/>
      <c r="E165" s="34">
        <v>0</v>
      </c>
      <c r="F165" s="34">
        <v>0</v>
      </c>
      <c r="G165" s="39">
        <v>0</v>
      </c>
    </row>
    <row r="166" spans="1:7" hidden="1" outlineLevel="1" x14ac:dyDescent="0.25">
      <c r="A166" s="56"/>
      <c r="B166" s="73" t="s">
        <v>17</v>
      </c>
      <c r="C166" s="34"/>
      <c r="D166" s="34"/>
      <c r="E166" s="34">
        <v>0</v>
      </c>
      <c r="F166" s="34">
        <v>0</v>
      </c>
      <c r="G166" s="39">
        <v>0</v>
      </c>
    </row>
    <row r="167" spans="1:7" hidden="1" outlineLevel="1" x14ac:dyDescent="0.25">
      <c r="A167" s="56"/>
      <c r="B167" s="73" t="s">
        <v>18</v>
      </c>
      <c r="C167" s="34"/>
      <c r="D167" s="34"/>
      <c r="E167" s="34">
        <v>0</v>
      </c>
      <c r="F167" s="34">
        <v>0</v>
      </c>
      <c r="G167" s="39">
        <v>0</v>
      </c>
    </row>
    <row r="168" spans="1:7" hidden="1" outlineLevel="1" x14ac:dyDescent="0.25">
      <c r="A168" s="56"/>
      <c r="B168" s="73" t="s">
        <v>19</v>
      </c>
      <c r="C168" s="34"/>
      <c r="D168" s="34"/>
      <c r="E168" s="34">
        <v>0</v>
      </c>
      <c r="F168" s="34">
        <v>0</v>
      </c>
      <c r="G168" s="39">
        <v>0</v>
      </c>
    </row>
    <row r="169" spans="1:7" hidden="1" outlineLevel="1" x14ac:dyDescent="0.25">
      <c r="A169" s="56"/>
      <c r="B169" s="73" t="s">
        <v>20</v>
      </c>
      <c r="C169" s="34"/>
      <c r="D169" s="34"/>
      <c r="E169" s="34">
        <v>0</v>
      </c>
      <c r="F169" s="34">
        <v>0</v>
      </c>
      <c r="G169" s="39">
        <v>0</v>
      </c>
    </row>
    <row r="170" spans="1:7" hidden="1" outlineLevel="1" x14ac:dyDescent="0.25">
      <c r="A170" s="56"/>
      <c r="B170" s="73" t="s">
        <v>21</v>
      </c>
      <c r="C170" s="34"/>
      <c r="D170" s="34"/>
      <c r="E170" s="34">
        <v>0</v>
      </c>
      <c r="F170" s="34">
        <v>0</v>
      </c>
      <c r="G170" s="39">
        <v>0</v>
      </c>
    </row>
    <row r="171" spans="1:7" collapsed="1" x14ac:dyDescent="0.25">
      <c r="A171" s="56" t="s">
        <v>129</v>
      </c>
      <c r="B171" s="72" t="s">
        <v>88</v>
      </c>
      <c r="C171" s="34"/>
      <c r="D171" s="34"/>
      <c r="E171" s="34">
        <v>0</v>
      </c>
      <c r="F171" s="34">
        <v>0</v>
      </c>
      <c r="G171" s="39">
        <v>0</v>
      </c>
    </row>
    <row r="172" spans="1:7" hidden="1" outlineLevel="1" x14ac:dyDescent="0.25">
      <c r="A172" s="56"/>
      <c r="B172" s="73" t="s">
        <v>16</v>
      </c>
      <c r="C172" s="34"/>
      <c r="D172" s="34"/>
      <c r="E172" s="34">
        <v>0</v>
      </c>
      <c r="F172" s="34">
        <v>0</v>
      </c>
      <c r="G172" s="39">
        <v>0</v>
      </c>
    </row>
    <row r="173" spans="1:7" hidden="1" outlineLevel="1" x14ac:dyDescent="0.25">
      <c r="A173" s="56"/>
      <c r="B173" s="73" t="s">
        <v>17</v>
      </c>
      <c r="C173" s="34"/>
      <c r="D173" s="34"/>
      <c r="E173" s="34">
        <v>0</v>
      </c>
      <c r="F173" s="34">
        <v>0</v>
      </c>
      <c r="G173" s="39">
        <v>0</v>
      </c>
    </row>
    <row r="174" spans="1:7" hidden="1" outlineLevel="1" x14ac:dyDescent="0.25">
      <c r="A174" s="56"/>
      <c r="B174" s="73" t="s">
        <v>18</v>
      </c>
      <c r="C174" s="34"/>
      <c r="D174" s="34"/>
      <c r="E174" s="34">
        <v>0</v>
      </c>
      <c r="F174" s="34">
        <v>0</v>
      </c>
      <c r="G174" s="39">
        <v>0</v>
      </c>
    </row>
    <row r="175" spans="1:7" hidden="1" outlineLevel="1" x14ac:dyDescent="0.25">
      <c r="A175" s="56"/>
      <c r="B175" s="73" t="s">
        <v>19</v>
      </c>
      <c r="C175" s="34"/>
      <c r="D175" s="34"/>
      <c r="E175" s="34">
        <v>0</v>
      </c>
      <c r="F175" s="34">
        <v>0</v>
      </c>
      <c r="G175" s="39">
        <v>0</v>
      </c>
    </row>
    <row r="176" spans="1:7" hidden="1" outlineLevel="1" x14ac:dyDescent="0.25">
      <c r="A176" s="56"/>
      <c r="B176" s="73" t="s">
        <v>20</v>
      </c>
      <c r="C176" s="34"/>
      <c r="D176" s="34"/>
      <c r="E176" s="34">
        <v>0</v>
      </c>
      <c r="F176" s="34">
        <v>0</v>
      </c>
      <c r="G176" s="39">
        <v>0</v>
      </c>
    </row>
    <row r="177" spans="1:7" hidden="1" outlineLevel="1" x14ac:dyDescent="0.25">
      <c r="A177" s="56"/>
      <c r="B177" s="73" t="s">
        <v>21</v>
      </c>
      <c r="C177" s="34"/>
      <c r="D177" s="34"/>
      <c r="E177" s="34">
        <v>0</v>
      </c>
      <c r="F177" s="34">
        <v>0</v>
      </c>
      <c r="G177" s="39">
        <v>0</v>
      </c>
    </row>
    <row r="178" spans="1:7" collapsed="1" x14ac:dyDescent="0.25">
      <c r="A178" s="56" t="s">
        <v>130</v>
      </c>
      <c r="B178" s="71" t="s">
        <v>90</v>
      </c>
      <c r="C178" s="34"/>
      <c r="D178" s="34"/>
      <c r="E178" s="34">
        <v>0</v>
      </c>
      <c r="F178" s="34">
        <v>0</v>
      </c>
      <c r="G178" s="39">
        <v>0</v>
      </c>
    </row>
    <row r="179" spans="1:7" x14ac:dyDescent="0.25">
      <c r="A179" s="56" t="s">
        <v>131</v>
      </c>
      <c r="B179" s="72" t="s">
        <v>86</v>
      </c>
      <c r="C179" s="34"/>
      <c r="D179" s="34"/>
      <c r="E179" s="34">
        <v>0</v>
      </c>
      <c r="F179" s="34">
        <v>0</v>
      </c>
      <c r="G179" s="39">
        <v>0</v>
      </c>
    </row>
    <row r="180" spans="1:7" hidden="1" outlineLevel="1" x14ac:dyDescent="0.25">
      <c r="A180" s="56"/>
      <c r="B180" s="73" t="s">
        <v>16</v>
      </c>
      <c r="C180" s="34"/>
      <c r="D180" s="34"/>
      <c r="E180" s="34">
        <v>0</v>
      </c>
      <c r="F180" s="34">
        <v>0</v>
      </c>
      <c r="G180" s="39">
        <v>0</v>
      </c>
    </row>
    <row r="181" spans="1:7" hidden="1" outlineLevel="1" x14ac:dyDescent="0.25">
      <c r="A181" s="56"/>
      <c r="B181" s="73" t="s">
        <v>17</v>
      </c>
      <c r="C181" s="34"/>
      <c r="D181" s="34"/>
      <c r="E181" s="34">
        <v>0</v>
      </c>
      <c r="F181" s="34">
        <v>0</v>
      </c>
      <c r="G181" s="39">
        <v>0</v>
      </c>
    </row>
    <row r="182" spans="1:7" hidden="1" outlineLevel="1" x14ac:dyDescent="0.25">
      <c r="A182" s="56"/>
      <c r="B182" s="73" t="s">
        <v>18</v>
      </c>
      <c r="C182" s="34"/>
      <c r="D182" s="34"/>
      <c r="E182" s="34">
        <v>0</v>
      </c>
      <c r="F182" s="34">
        <v>0</v>
      </c>
      <c r="G182" s="39">
        <v>0</v>
      </c>
    </row>
    <row r="183" spans="1:7" hidden="1" outlineLevel="1" x14ac:dyDescent="0.25">
      <c r="A183" s="56"/>
      <c r="B183" s="73" t="s">
        <v>19</v>
      </c>
      <c r="C183" s="34"/>
      <c r="D183" s="34"/>
      <c r="E183" s="34">
        <v>0</v>
      </c>
      <c r="F183" s="34">
        <v>0</v>
      </c>
      <c r="G183" s="39">
        <v>0</v>
      </c>
    </row>
    <row r="184" spans="1:7" hidden="1" outlineLevel="1" x14ac:dyDescent="0.25">
      <c r="A184" s="56"/>
      <c r="B184" s="73" t="s">
        <v>20</v>
      </c>
      <c r="C184" s="34"/>
      <c r="D184" s="34"/>
      <c r="E184" s="34">
        <v>0</v>
      </c>
      <c r="F184" s="34">
        <v>0</v>
      </c>
      <c r="G184" s="39">
        <v>0</v>
      </c>
    </row>
    <row r="185" spans="1:7" hidden="1" outlineLevel="1" x14ac:dyDescent="0.25">
      <c r="A185" s="56"/>
      <c r="B185" s="73" t="s">
        <v>21</v>
      </c>
      <c r="C185" s="34"/>
      <c r="D185" s="34"/>
      <c r="E185" s="34">
        <v>0</v>
      </c>
      <c r="F185" s="34">
        <v>0</v>
      </c>
      <c r="G185" s="39">
        <v>0</v>
      </c>
    </row>
    <row r="186" spans="1:7" collapsed="1" x14ac:dyDescent="0.25">
      <c r="A186" s="56" t="s">
        <v>132</v>
      </c>
      <c r="B186" s="72" t="s">
        <v>88</v>
      </c>
      <c r="C186" s="34"/>
      <c r="D186" s="34"/>
      <c r="E186" s="34">
        <v>0</v>
      </c>
      <c r="F186" s="34">
        <v>0</v>
      </c>
      <c r="G186" s="39">
        <v>0</v>
      </c>
    </row>
    <row r="187" spans="1:7" hidden="1" outlineLevel="1" x14ac:dyDescent="0.25">
      <c r="A187" s="56"/>
      <c r="B187" s="73" t="s">
        <v>16</v>
      </c>
      <c r="C187" s="34"/>
      <c r="D187" s="34"/>
      <c r="E187" s="34"/>
      <c r="F187" s="34">
        <v>0</v>
      </c>
      <c r="G187" s="34"/>
    </row>
    <row r="188" spans="1:7" hidden="1" outlineLevel="1" x14ac:dyDescent="0.25">
      <c r="A188" s="56"/>
      <c r="B188" s="73" t="s">
        <v>17</v>
      </c>
      <c r="C188" s="34"/>
      <c r="D188" s="34"/>
      <c r="E188" s="34"/>
      <c r="F188" s="34">
        <v>0</v>
      </c>
      <c r="G188" s="34"/>
    </row>
    <row r="189" spans="1:7" hidden="1" outlineLevel="1" x14ac:dyDescent="0.25">
      <c r="A189" s="56"/>
      <c r="B189" s="73" t="s">
        <v>18</v>
      </c>
      <c r="C189" s="34"/>
      <c r="D189" s="34"/>
      <c r="E189" s="34"/>
      <c r="F189" s="34">
        <v>0</v>
      </c>
      <c r="G189" s="34"/>
    </row>
    <row r="190" spans="1:7" hidden="1" outlineLevel="1" x14ac:dyDescent="0.25">
      <c r="A190" s="56"/>
      <c r="B190" s="73" t="s">
        <v>19</v>
      </c>
      <c r="C190" s="34"/>
      <c r="D190" s="34"/>
      <c r="E190" s="34"/>
      <c r="F190" s="34">
        <v>0</v>
      </c>
      <c r="G190" s="34"/>
    </row>
    <row r="191" spans="1:7" hidden="1" outlineLevel="1" x14ac:dyDescent="0.25">
      <c r="A191" s="56"/>
      <c r="B191" s="73" t="s">
        <v>20</v>
      </c>
      <c r="C191" s="34"/>
      <c r="D191" s="34"/>
      <c r="E191" s="34"/>
      <c r="F191" s="34">
        <v>0</v>
      </c>
      <c r="G191" s="34"/>
    </row>
    <row r="192" spans="1:7" hidden="1" outlineLevel="1" x14ac:dyDescent="0.25">
      <c r="A192" s="56"/>
      <c r="B192" s="73" t="s">
        <v>21</v>
      </c>
      <c r="C192" s="34"/>
      <c r="D192" s="34"/>
      <c r="E192" s="34"/>
      <c r="F192" s="34">
        <v>0</v>
      </c>
      <c r="G192" s="34"/>
    </row>
    <row r="193" spans="1:6" ht="15.75" customHeight="1" collapsed="1" x14ac:dyDescent="0.25">
      <c r="A193" s="86"/>
    </row>
    <row r="194" spans="1:6" ht="15.75" customHeight="1" x14ac:dyDescent="0.25">
      <c r="A194" s="87"/>
      <c r="B194" s="37"/>
      <c r="F194" s="37"/>
    </row>
    <row r="195" spans="1:6" ht="31.5" customHeight="1" x14ac:dyDescent="0.25">
      <c r="A195" s="88"/>
      <c r="B195" s="37"/>
      <c r="F195" s="37"/>
    </row>
    <row r="196" spans="1:6" ht="15.75" customHeight="1" x14ac:dyDescent="0.25">
      <c r="A196" s="88"/>
      <c r="B196" s="37"/>
      <c r="F196" s="37"/>
    </row>
    <row r="197" spans="1:6" ht="17.25" customHeight="1" x14ac:dyDescent="0.25">
      <c r="B197" s="242"/>
    </row>
    <row r="198" spans="1:6" ht="17.25" customHeight="1" x14ac:dyDescent="0.25">
      <c r="B198" s="242"/>
    </row>
    <row r="199" spans="1:6" ht="17.25" customHeight="1" x14ac:dyDescent="0.25"/>
    <row r="200" spans="1:6" ht="17.25" customHeight="1" x14ac:dyDescent="0.25"/>
    <row r="202" spans="1:6" ht="39.75" customHeight="1" x14ac:dyDescent="0.25"/>
  </sheetData>
  <mergeCells count="4">
    <mergeCell ref="B197:B198"/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4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6"/>
  <sheetViews>
    <sheetView view="pageBreakPreview" topLeftCell="A7" zoomScale="80" zoomScaleNormal="100" zoomScaleSheetLayoutView="80" workbookViewId="0">
      <selection activeCell="O36" sqref="O36"/>
    </sheetView>
  </sheetViews>
  <sheetFormatPr defaultRowHeight="15.75" outlineLevelRow="1" x14ac:dyDescent="0.25"/>
  <cols>
    <col min="1" max="1" width="11.140625" style="134" customWidth="1"/>
    <col min="2" max="2" width="75.5703125" style="11" customWidth="1"/>
    <col min="3" max="3" width="12.28515625" style="11" customWidth="1"/>
    <col min="4" max="4" width="14.42578125" style="11" customWidth="1"/>
    <col min="5" max="5" width="18.85546875" style="11" customWidth="1"/>
    <col min="6" max="6" width="24.7109375" style="11" customWidth="1"/>
    <col min="7" max="7" width="18.140625" style="11" customWidth="1"/>
    <col min="8" max="8" width="5.42578125" style="11" customWidth="1"/>
    <col min="9" max="16384" width="9.140625" style="11"/>
  </cols>
  <sheetData>
    <row r="1" spans="1:7" ht="60" customHeight="1" x14ac:dyDescent="0.3">
      <c r="E1" s="149"/>
      <c r="F1" s="241" t="s">
        <v>228</v>
      </c>
      <c r="G1" s="241"/>
    </row>
    <row r="2" spans="1:7" s="57" customFormat="1" ht="51.75" customHeight="1" x14ac:dyDescent="0.25">
      <c r="A2" s="244" t="s">
        <v>0</v>
      </c>
      <c r="B2" s="244"/>
      <c r="C2" s="244"/>
      <c r="D2" s="244"/>
      <c r="E2" s="244"/>
      <c r="F2" s="244"/>
      <c r="G2" s="244"/>
    </row>
    <row r="3" spans="1:7" s="57" customFormat="1" ht="17.25" customHeight="1" x14ac:dyDescent="0.25">
      <c r="A3" s="246" t="s">
        <v>242</v>
      </c>
      <c r="B3" s="246"/>
      <c r="C3" s="246"/>
      <c r="D3" s="246"/>
      <c r="E3" s="246"/>
      <c r="F3" s="246"/>
      <c r="G3" s="246"/>
    </row>
    <row r="4" spans="1:7" s="82" customFormat="1" ht="63" x14ac:dyDescent="0.25">
      <c r="A4" s="80" t="s">
        <v>1</v>
      </c>
      <c r="B4" s="81" t="s">
        <v>2</v>
      </c>
      <c r="C4" s="81" t="s">
        <v>3</v>
      </c>
      <c r="D4" s="81" t="s">
        <v>4</v>
      </c>
      <c r="E4" s="81" t="s">
        <v>5</v>
      </c>
      <c r="F4" s="81" t="s">
        <v>6</v>
      </c>
      <c r="G4" s="81" t="s">
        <v>7</v>
      </c>
    </row>
    <row r="5" spans="1:7" s="83" customFormat="1" ht="12.75" x14ac:dyDescent="0.25">
      <c r="A5" s="65" t="s">
        <v>8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</row>
    <row r="6" spans="1:7" s="57" customFormat="1" x14ac:dyDescent="0.25">
      <c r="A6" s="67" t="s">
        <v>79</v>
      </c>
      <c r="B6" s="68" t="s">
        <v>80</v>
      </c>
      <c r="C6" s="69"/>
      <c r="D6" s="69"/>
      <c r="E6" s="69"/>
      <c r="F6" s="150"/>
      <c r="G6" s="150"/>
    </row>
    <row r="7" spans="1:7" s="57" customFormat="1" x14ac:dyDescent="0.25">
      <c r="A7" s="56" t="s">
        <v>81</v>
      </c>
      <c r="B7" s="70" t="s">
        <v>82</v>
      </c>
      <c r="C7" s="34"/>
      <c r="D7" s="34"/>
      <c r="E7" s="34"/>
      <c r="F7" s="152"/>
      <c r="G7" s="152"/>
    </row>
    <row r="8" spans="1:7" s="57" customFormat="1" x14ac:dyDescent="0.25">
      <c r="A8" s="56" t="s">
        <v>83</v>
      </c>
      <c r="B8" s="71" t="s">
        <v>84</v>
      </c>
      <c r="C8" s="34"/>
      <c r="D8" s="34"/>
      <c r="E8" s="34"/>
      <c r="F8" s="152"/>
      <c r="G8" s="152"/>
    </row>
    <row r="9" spans="1:7" s="57" customFormat="1" x14ac:dyDescent="0.25">
      <c r="A9" s="56" t="s">
        <v>85</v>
      </c>
      <c r="B9" s="72" t="s">
        <v>86</v>
      </c>
      <c r="C9" s="34"/>
      <c r="D9" s="34"/>
      <c r="E9" s="34"/>
      <c r="F9" s="152"/>
      <c r="G9" s="152"/>
    </row>
    <row r="10" spans="1:7" s="57" customFormat="1" outlineLevel="1" x14ac:dyDescent="0.25">
      <c r="A10" s="56"/>
      <c r="B10" s="73" t="s">
        <v>16</v>
      </c>
      <c r="C10" s="34"/>
      <c r="D10" s="34"/>
      <c r="E10" s="34"/>
      <c r="F10" s="152"/>
      <c r="G10" s="152"/>
    </row>
    <row r="11" spans="1:7" s="57" customFormat="1" outlineLevel="1" x14ac:dyDescent="0.25">
      <c r="A11" s="56"/>
      <c r="B11" s="73" t="s">
        <v>17</v>
      </c>
      <c r="C11" s="34"/>
      <c r="D11" s="34"/>
      <c r="E11" s="34"/>
      <c r="F11" s="152"/>
      <c r="G11" s="152"/>
    </row>
    <row r="12" spans="1:7" s="57" customFormat="1" ht="31.5" outlineLevel="1" x14ac:dyDescent="0.25">
      <c r="A12" s="56"/>
      <c r="B12" s="154" t="s">
        <v>421</v>
      </c>
      <c r="C12" s="126">
        <v>2020</v>
      </c>
      <c r="D12" s="126">
        <v>10</v>
      </c>
      <c r="E12" s="155">
        <v>1</v>
      </c>
      <c r="F12" s="156"/>
      <c r="G12" s="156">
        <f>[10]Лист1!$G$63:$I$63</f>
        <v>3330.9849902571</v>
      </c>
    </row>
    <row r="13" spans="1:7" s="57" customFormat="1" ht="31.5" outlineLevel="1" x14ac:dyDescent="0.25">
      <c r="A13" s="56"/>
      <c r="B13" s="154" t="s">
        <v>426</v>
      </c>
      <c r="C13" s="126">
        <v>2020</v>
      </c>
      <c r="D13" s="126">
        <v>10</v>
      </c>
      <c r="E13" s="155">
        <v>1</v>
      </c>
      <c r="F13" s="156"/>
      <c r="G13" s="156">
        <f>[11]Лист1!$G$63:$I$63</f>
        <v>3524.6000054330998</v>
      </c>
    </row>
    <row r="14" spans="1:7" s="57" customFormat="1" outlineLevel="1" x14ac:dyDescent="0.25">
      <c r="A14" s="56"/>
      <c r="B14" s="73" t="s">
        <v>18</v>
      </c>
      <c r="C14" s="34"/>
      <c r="D14" s="34"/>
      <c r="E14" s="34"/>
      <c r="F14" s="152"/>
      <c r="G14" s="152"/>
    </row>
    <row r="15" spans="1:7" s="57" customFormat="1" ht="31.5" outlineLevel="1" x14ac:dyDescent="0.25">
      <c r="A15" s="56"/>
      <c r="B15" s="154" t="s">
        <v>427</v>
      </c>
      <c r="C15" s="126">
        <v>2020</v>
      </c>
      <c r="D15" s="126">
        <v>10</v>
      </c>
      <c r="E15" s="155">
        <v>1</v>
      </c>
      <c r="F15" s="156"/>
      <c r="G15" s="156">
        <f>[12]Лист1!$G$63:$I$63</f>
        <v>4417.6492629324002</v>
      </c>
    </row>
    <row r="16" spans="1:7" s="57" customFormat="1" hidden="1" outlineLevel="1" x14ac:dyDescent="0.25">
      <c r="A16" s="56"/>
      <c r="B16" s="73" t="s">
        <v>19</v>
      </c>
      <c r="C16" s="34"/>
      <c r="D16" s="34"/>
      <c r="E16" s="34"/>
      <c r="F16" s="152"/>
      <c r="G16" s="152"/>
    </row>
    <row r="17" spans="1:7" s="57" customFormat="1" hidden="1" outlineLevel="1" x14ac:dyDescent="0.25">
      <c r="A17" s="56"/>
      <c r="B17" s="73" t="s">
        <v>20</v>
      </c>
      <c r="C17" s="34"/>
      <c r="D17" s="34"/>
      <c r="E17" s="34"/>
      <c r="F17" s="152"/>
      <c r="G17" s="152"/>
    </row>
    <row r="18" spans="1:7" s="57" customFormat="1" hidden="1" outlineLevel="1" x14ac:dyDescent="0.25">
      <c r="A18" s="56"/>
      <c r="B18" s="73" t="s">
        <v>21</v>
      </c>
      <c r="C18" s="34"/>
      <c r="D18" s="34"/>
      <c r="E18" s="34"/>
      <c r="F18" s="152"/>
      <c r="G18" s="152"/>
    </row>
    <row r="19" spans="1:7" s="57" customFormat="1" collapsed="1" x14ac:dyDescent="0.25">
      <c r="A19" s="56" t="s">
        <v>87</v>
      </c>
      <c r="B19" s="74" t="s">
        <v>88</v>
      </c>
      <c r="C19" s="34"/>
      <c r="D19" s="34"/>
      <c r="E19" s="34">
        <v>0</v>
      </c>
      <c r="F19" s="152">
        <v>0</v>
      </c>
      <c r="G19" s="152">
        <v>0</v>
      </c>
    </row>
    <row r="20" spans="1:7" s="57" customFormat="1" hidden="1" outlineLevel="1" x14ac:dyDescent="0.25">
      <c r="A20" s="56"/>
      <c r="B20" s="73" t="s">
        <v>16</v>
      </c>
      <c r="C20" s="34"/>
      <c r="D20" s="34"/>
      <c r="E20" s="34"/>
      <c r="F20" s="152"/>
      <c r="G20" s="152"/>
    </row>
    <row r="21" spans="1:7" s="57" customFormat="1" hidden="1" outlineLevel="1" x14ac:dyDescent="0.25">
      <c r="A21" s="56"/>
      <c r="B21" s="73" t="s">
        <v>17</v>
      </c>
      <c r="C21" s="34"/>
      <c r="D21" s="34"/>
      <c r="E21" s="34"/>
      <c r="F21" s="152"/>
      <c r="G21" s="152"/>
    </row>
    <row r="22" spans="1:7" s="57" customFormat="1" hidden="1" outlineLevel="1" x14ac:dyDescent="0.25">
      <c r="A22" s="56"/>
      <c r="B22" s="73" t="s">
        <v>18</v>
      </c>
      <c r="C22" s="34"/>
      <c r="D22" s="34"/>
      <c r="E22" s="34"/>
      <c r="F22" s="152"/>
      <c r="G22" s="152"/>
    </row>
    <row r="23" spans="1:7" s="57" customFormat="1" hidden="1" outlineLevel="1" x14ac:dyDescent="0.25">
      <c r="A23" s="56"/>
      <c r="B23" s="73" t="s">
        <v>19</v>
      </c>
      <c r="C23" s="34"/>
      <c r="D23" s="34"/>
      <c r="E23" s="34"/>
      <c r="F23" s="152"/>
      <c r="G23" s="152"/>
    </row>
    <row r="24" spans="1:7" s="57" customFormat="1" hidden="1" outlineLevel="1" x14ac:dyDescent="0.25">
      <c r="A24" s="56"/>
      <c r="B24" s="73" t="s">
        <v>20</v>
      </c>
      <c r="C24" s="34"/>
      <c r="D24" s="34"/>
      <c r="E24" s="34"/>
      <c r="F24" s="152"/>
      <c r="G24" s="152"/>
    </row>
    <row r="25" spans="1:7" s="57" customFormat="1" hidden="1" outlineLevel="1" x14ac:dyDescent="0.25">
      <c r="A25" s="56"/>
      <c r="B25" s="73" t="s">
        <v>21</v>
      </c>
      <c r="C25" s="34"/>
      <c r="D25" s="34"/>
      <c r="E25" s="34"/>
      <c r="F25" s="152"/>
      <c r="G25" s="152"/>
    </row>
    <row r="26" spans="1:7" s="57" customFormat="1" collapsed="1" x14ac:dyDescent="0.25">
      <c r="A26" s="56" t="s">
        <v>89</v>
      </c>
      <c r="B26" s="71" t="s">
        <v>90</v>
      </c>
      <c r="C26" s="34"/>
      <c r="D26" s="34"/>
      <c r="E26" s="34"/>
      <c r="F26" s="152"/>
      <c r="G26" s="152"/>
    </row>
    <row r="27" spans="1:7" s="57" customFormat="1" x14ac:dyDescent="0.25">
      <c r="A27" s="56" t="s">
        <v>91</v>
      </c>
      <c r="B27" s="72" t="s">
        <v>86</v>
      </c>
      <c r="C27" s="34"/>
      <c r="D27" s="34"/>
      <c r="E27" s="34">
        <v>0</v>
      </c>
      <c r="F27" s="152">
        <v>0</v>
      </c>
      <c r="G27" s="152">
        <v>0</v>
      </c>
    </row>
    <row r="28" spans="1:7" s="57" customFormat="1" hidden="1" outlineLevel="1" x14ac:dyDescent="0.25">
      <c r="A28" s="56"/>
      <c r="B28" s="73" t="s">
        <v>16</v>
      </c>
      <c r="C28" s="34"/>
      <c r="D28" s="34"/>
      <c r="E28" s="34"/>
      <c r="F28" s="152"/>
      <c r="G28" s="152"/>
    </row>
    <row r="29" spans="1:7" s="57" customFormat="1" hidden="1" outlineLevel="1" x14ac:dyDescent="0.25">
      <c r="A29" s="56"/>
      <c r="B29" s="73" t="s">
        <v>17</v>
      </c>
      <c r="C29" s="34"/>
      <c r="D29" s="34"/>
      <c r="E29" s="34"/>
      <c r="F29" s="152"/>
      <c r="G29" s="152"/>
    </row>
    <row r="30" spans="1:7" s="57" customFormat="1" hidden="1" outlineLevel="1" x14ac:dyDescent="0.25">
      <c r="A30" s="56"/>
      <c r="B30" s="73" t="s">
        <v>18</v>
      </c>
      <c r="C30" s="34"/>
      <c r="D30" s="34"/>
      <c r="E30" s="34"/>
      <c r="F30" s="152"/>
      <c r="G30" s="152"/>
    </row>
    <row r="31" spans="1:7" s="57" customFormat="1" hidden="1" outlineLevel="1" x14ac:dyDescent="0.25">
      <c r="A31" s="56"/>
      <c r="B31" s="73" t="s">
        <v>19</v>
      </c>
      <c r="C31" s="34"/>
      <c r="D31" s="34"/>
      <c r="E31" s="34"/>
      <c r="F31" s="152"/>
      <c r="G31" s="152"/>
    </row>
    <row r="32" spans="1:7" s="57" customFormat="1" hidden="1" outlineLevel="1" x14ac:dyDescent="0.25">
      <c r="A32" s="56"/>
      <c r="B32" s="73" t="s">
        <v>20</v>
      </c>
      <c r="C32" s="34"/>
      <c r="D32" s="34"/>
      <c r="E32" s="34"/>
      <c r="F32" s="152"/>
      <c r="G32" s="152"/>
    </row>
    <row r="33" spans="1:7" s="57" customFormat="1" hidden="1" outlineLevel="1" x14ac:dyDescent="0.25">
      <c r="A33" s="56"/>
      <c r="B33" s="73" t="s">
        <v>21</v>
      </c>
      <c r="C33" s="34"/>
      <c r="D33" s="34"/>
      <c r="E33" s="34"/>
      <c r="F33" s="152"/>
      <c r="G33" s="156"/>
    </row>
    <row r="34" spans="1:7" s="57" customFormat="1" collapsed="1" x14ac:dyDescent="0.25">
      <c r="A34" s="56" t="s">
        <v>92</v>
      </c>
      <c r="B34" s="72" t="s">
        <v>88</v>
      </c>
      <c r="C34" s="34"/>
      <c r="D34" s="34"/>
      <c r="E34" s="34"/>
      <c r="F34" s="152"/>
      <c r="G34" s="156"/>
    </row>
    <row r="35" spans="1:7" s="57" customFormat="1" outlineLevel="1" x14ac:dyDescent="0.25">
      <c r="A35" s="56"/>
      <c r="B35" s="73" t="s">
        <v>16</v>
      </c>
      <c r="C35" s="34"/>
      <c r="D35" s="34"/>
      <c r="E35" s="34"/>
      <c r="F35" s="152"/>
      <c r="G35" s="156"/>
    </row>
    <row r="36" spans="1:7" s="57" customFormat="1" ht="31.5" outlineLevel="1" x14ac:dyDescent="0.25">
      <c r="A36" s="56"/>
      <c r="B36" s="154" t="s">
        <v>425</v>
      </c>
      <c r="C36" s="126">
        <v>2020</v>
      </c>
      <c r="D36" s="126">
        <v>0.4</v>
      </c>
      <c r="E36" s="155">
        <v>1</v>
      </c>
      <c r="F36" s="156"/>
      <c r="G36" s="156">
        <f>[13]Лист1!$G$63:$I$63</f>
        <v>1403.7088600259999</v>
      </c>
    </row>
    <row r="37" spans="1:7" s="57" customFormat="1" outlineLevel="1" x14ac:dyDescent="0.25">
      <c r="A37" s="56"/>
      <c r="B37" s="73" t="s">
        <v>17</v>
      </c>
      <c r="C37" s="34"/>
      <c r="D37" s="34"/>
      <c r="E37" s="157"/>
      <c r="F37" s="152"/>
      <c r="G37" s="156"/>
    </row>
    <row r="38" spans="1:7" s="57" customFormat="1" ht="31.5" outlineLevel="1" x14ac:dyDescent="0.25">
      <c r="A38" s="56"/>
      <c r="B38" s="154" t="s">
        <v>424</v>
      </c>
      <c r="C38" s="126">
        <v>2020</v>
      </c>
      <c r="D38" s="126">
        <v>0.4</v>
      </c>
      <c r="E38" s="155">
        <v>1</v>
      </c>
      <c r="F38" s="156"/>
      <c r="G38" s="156">
        <f>[14]Лист1!$G$63:$I$63</f>
        <v>1710.265967388</v>
      </c>
    </row>
    <row r="39" spans="1:7" s="57" customFormat="1" ht="31.5" outlineLevel="1" x14ac:dyDescent="0.25">
      <c r="A39" s="56"/>
      <c r="B39" s="154" t="s">
        <v>422</v>
      </c>
      <c r="C39" s="126">
        <v>2020</v>
      </c>
      <c r="D39" s="126">
        <v>10</v>
      </c>
      <c r="E39" s="155">
        <v>1</v>
      </c>
      <c r="F39" s="156"/>
      <c r="G39" s="156">
        <f>[15]Лист1!$G$63:$I$63</f>
        <v>1703.0054043189</v>
      </c>
    </row>
    <row r="40" spans="1:7" s="57" customFormat="1" ht="47.25" outlineLevel="1" x14ac:dyDescent="0.25">
      <c r="A40" s="56"/>
      <c r="B40" s="158" t="s">
        <v>420</v>
      </c>
      <c r="C40" s="126">
        <v>2018</v>
      </c>
      <c r="D40" s="126">
        <v>10</v>
      </c>
      <c r="E40" s="155">
        <f>'[1]ПРИЛ 1 КЛ факт 2016-18 в РЭК'!$E$47</f>
        <v>0.2</v>
      </c>
      <c r="F40" s="156">
        <f>'[1]ПРИЛ 1 КЛ факт 2016-18 в РЭК'!$F$47</f>
        <v>494</v>
      </c>
      <c r="G40" s="156">
        <f>'[1]ПРИЛ 1 КЛ факт 2016-18 в РЭК'!$G$47</f>
        <v>337.53886</v>
      </c>
    </row>
    <row r="41" spans="1:7" s="57" customFormat="1" outlineLevel="1" x14ac:dyDescent="0.25">
      <c r="A41" s="56"/>
      <c r="B41" s="73" t="s">
        <v>18</v>
      </c>
      <c r="C41" s="34"/>
      <c r="D41" s="34"/>
      <c r="E41" s="34"/>
      <c r="F41" s="152"/>
      <c r="G41" s="152"/>
    </row>
    <row r="42" spans="1:7" s="57" customFormat="1" ht="31.5" outlineLevel="1" x14ac:dyDescent="0.25">
      <c r="A42" s="56"/>
      <c r="B42" s="154" t="s">
        <v>423</v>
      </c>
      <c r="C42" s="126">
        <v>2020</v>
      </c>
      <c r="D42" s="126">
        <v>0.4</v>
      </c>
      <c r="E42" s="155">
        <v>1</v>
      </c>
      <c r="F42" s="156"/>
      <c r="G42" s="156">
        <f>[16]Лист1!$G$63:$I$63</f>
        <v>2022.4701793592994</v>
      </c>
    </row>
    <row r="43" spans="1:7" s="57" customFormat="1" hidden="1" outlineLevel="1" x14ac:dyDescent="0.25">
      <c r="A43" s="56"/>
      <c r="B43" s="73" t="s">
        <v>19</v>
      </c>
      <c r="C43" s="34"/>
      <c r="D43" s="34"/>
      <c r="E43" s="34"/>
      <c r="F43" s="152"/>
      <c r="G43" s="152"/>
    </row>
    <row r="44" spans="1:7" s="57" customFormat="1" hidden="1" outlineLevel="1" x14ac:dyDescent="0.25">
      <c r="A44" s="56"/>
      <c r="B44" s="73" t="s">
        <v>20</v>
      </c>
      <c r="C44" s="34"/>
      <c r="D44" s="34"/>
      <c r="E44" s="34"/>
      <c r="F44" s="152"/>
      <c r="G44" s="152"/>
    </row>
    <row r="45" spans="1:7" s="57" customFormat="1" hidden="1" outlineLevel="1" x14ac:dyDescent="0.25">
      <c r="A45" s="56"/>
      <c r="B45" s="73" t="s">
        <v>21</v>
      </c>
      <c r="C45" s="34"/>
      <c r="D45" s="75"/>
      <c r="E45" s="34"/>
      <c r="F45" s="152"/>
      <c r="G45" s="152"/>
    </row>
    <row r="46" spans="1:7" s="57" customFormat="1" collapsed="1" x14ac:dyDescent="0.25">
      <c r="A46" s="56" t="s">
        <v>93</v>
      </c>
      <c r="B46" s="70" t="s">
        <v>94</v>
      </c>
      <c r="C46" s="34"/>
      <c r="D46" s="34"/>
      <c r="E46" s="34"/>
      <c r="F46" s="152"/>
      <c r="G46" s="152"/>
    </row>
    <row r="47" spans="1:7" s="57" customFormat="1" x14ac:dyDescent="0.25">
      <c r="A47" s="56" t="s">
        <v>95</v>
      </c>
      <c r="B47" s="71" t="s">
        <v>84</v>
      </c>
      <c r="C47" s="34"/>
      <c r="D47" s="34">
        <v>0</v>
      </c>
      <c r="E47" s="34">
        <v>0</v>
      </c>
      <c r="F47" s="152">
        <v>0</v>
      </c>
      <c r="G47" s="152">
        <v>0</v>
      </c>
    </row>
    <row r="48" spans="1:7" s="57" customFormat="1" x14ac:dyDescent="0.25">
      <c r="A48" s="56" t="s">
        <v>96</v>
      </c>
      <c r="B48" s="72" t="s">
        <v>86</v>
      </c>
      <c r="C48" s="34"/>
      <c r="D48" s="34">
        <v>0</v>
      </c>
      <c r="E48" s="34">
        <v>0</v>
      </c>
      <c r="F48" s="152">
        <v>0</v>
      </c>
      <c r="G48" s="152">
        <v>0</v>
      </c>
    </row>
    <row r="49" spans="1:7" s="57" customFormat="1" hidden="1" outlineLevel="1" x14ac:dyDescent="0.25">
      <c r="A49" s="56"/>
      <c r="B49" s="73" t="s">
        <v>16</v>
      </c>
      <c r="C49" s="34"/>
      <c r="D49" s="34"/>
      <c r="E49" s="34"/>
      <c r="F49" s="152"/>
      <c r="G49" s="152"/>
    </row>
    <row r="50" spans="1:7" s="57" customFormat="1" hidden="1" outlineLevel="1" x14ac:dyDescent="0.25">
      <c r="A50" s="56"/>
      <c r="B50" s="73" t="s">
        <v>17</v>
      </c>
      <c r="C50" s="34"/>
      <c r="D50" s="34"/>
      <c r="E50" s="34"/>
      <c r="F50" s="152"/>
      <c r="G50" s="152"/>
    </row>
    <row r="51" spans="1:7" s="57" customFormat="1" hidden="1" outlineLevel="1" x14ac:dyDescent="0.25">
      <c r="A51" s="56"/>
      <c r="B51" s="73" t="s">
        <v>18</v>
      </c>
      <c r="C51" s="34"/>
      <c r="D51" s="34"/>
      <c r="E51" s="34"/>
      <c r="F51" s="152"/>
      <c r="G51" s="152"/>
    </row>
    <row r="52" spans="1:7" s="57" customFormat="1" hidden="1" outlineLevel="1" x14ac:dyDescent="0.25">
      <c r="A52" s="56"/>
      <c r="B52" s="73" t="s">
        <v>19</v>
      </c>
      <c r="C52" s="34"/>
      <c r="D52" s="34"/>
      <c r="E52" s="34"/>
      <c r="F52" s="152"/>
      <c r="G52" s="152"/>
    </row>
    <row r="53" spans="1:7" s="57" customFormat="1" hidden="1" outlineLevel="1" x14ac:dyDescent="0.25">
      <c r="A53" s="56"/>
      <c r="B53" s="73" t="s">
        <v>20</v>
      </c>
      <c r="C53" s="34"/>
      <c r="D53" s="34"/>
      <c r="E53" s="34"/>
      <c r="F53" s="152"/>
      <c r="G53" s="152"/>
    </row>
    <row r="54" spans="1:7" s="57" customFormat="1" hidden="1" outlineLevel="1" x14ac:dyDescent="0.25">
      <c r="A54" s="56"/>
      <c r="B54" s="73" t="s">
        <v>21</v>
      </c>
      <c r="C54" s="34"/>
      <c r="D54" s="34"/>
      <c r="E54" s="34"/>
      <c r="F54" s="152"/>
      <c r="G54" s="152"/>
    </row>
    <row r="55" spans="1:7" s="57" customFormat="1" collapsed="1" x14ac:dyDescent="0.25">
      <c r="A55" s="56" t="s">
        <v>97</v>
      </c>
      <c r="B55" s="72" t="s">
        <v>88</v>
      </c>
      <c r="C55" s="34"/>
      <c r="D55" s="34">
        <v>0</v>
      </c>
      <c r="E55" s="34">
        <v>0</v>
      </c>
      <c r="F55" s="152">
        <v>0</v>
      </c>
      <c r="G55" s="152">
        <v>0</v>
      </c>
    </row>
    <row r="56" spans="1:7" s="57" customFormat="1" hidden="1" outlineLevel="1" x14ac:dyDescent="0.25">
      <c r="A56" s="56"/>
      <c r="B56" s="73" t="s">
        <v>16</v>
      </c>
      <c r="C56" s="34"/>
      <c r="D56" s="34"/>
      <c r="E56" s="34"/>
      <c r="F56" s="152"/>
      <c r="G56" s="152"/>
    </row>
    <row r="57" spans="1:7" s="57" customFormat="1" hidden="1" outlineLevel="1" x14ac:dyDescent="0.25">
      <c r="A57" s="56"/>
      <c r="B57" s="73" t="s">
        <v>17</v>
      </c>
      <c r="C57" s="34"/>
      <c r="D57" s="34"/>
      <c r="E57" s="34"/>
      <c r="F57" s="152"/>
      <c r="G57" s="152"/>
    </row>
    <row r="58" spans="1:7" s="57" customFormat="1" hidden="1" outlineLevel="1" x14ac:dyDescent="0.25">
      <c r="A58" s="56"/>
      <c r="B58" s="73" t="s">
        <v>18</v>
      </c>
      <c r="C58" s="34"/>
      <c r="D58" s="34"/>
      <c r="E58" s="34"/>
      <c r="F58" s="152"/>
      <c r="G58" s="152"/>
    </row>
    <row r="59" spans="1:7" s="57" customFormat="1" hidden="1" outlineLevel="1" x14ac:dyDescent="0.25">
      <c r="A59" s="56"/>
      <c r="B59" s="73" t="s">
        <v>19</v>
      </c>
      <c r="C59" s="34"/>
      <c r="D59" s="34"/>
      <c r="E59" s="34"/>
      <c r="F59" s="152"/>
      <c r="G59" s="152"/>
    </row>
    <row r="60" spans="1:7" s="57" customFormat="1" hidden="1" outlineLevel="1" x14ac:dyDescent="0.25">
      <c r="A60" s="56"/>
      <c r="B60" s="73" t="s">
        <v>20</v>
      </c>
      <c r="C60" s="34"/>
      <c r="D60" s="34"/>
      <c r="E60" s="34"/>
      <c r="F60" s="152"/>
      <c r="G60" s="152"/>
    </row>
    <row r="61" spans="1:7" s="57" customFormat="1" hidden="1" outlineLevel="1" x14ac:dyDescent="0.25">
      <c r="A61" s="56"/>
      <c r="B61" s="73" t="s">
        <v>21</v>
      </c>
      <c r="C61" s="34"/>
      <c r="D61" s="34"/>
      <c r="E61" s="34"/>
      <c r="F61" s="152"/>
      <c r="G61" s="152"/>
    </row>
    <row r="62" spans="1:7" s="57" customFormat="1" collapsed="1" x14ac:dyDescent="0.25">
      <c r="A62" s="56" t="s">
        <v>98</v>
      </c>
      <c r="B62" s="71" t="s">
        <v>90</v>
      </c>
      <c r="C62" s="34"/>
      <c r="D62" s="34">
        <v>0</v>
      </c>
      <c r="E62" s="34">
        <v>0</v>
      </c>
      <c r="F62" s="152">
        <v>0</v>
      </c>
      <c r="G62" s="152">
        <v>0</v>
      </c>
    </row>
    <row r="63" spans="1:7" s="57" customFormat="1" x14ac:dyDescent="0.25">
      <c r="A63" s="56" t="s">
        <v>99</v>
      </c>
      <c r="B63" s="72" t="s">
        <v>86</v>
      </c>
      <c r="C63" s="34"/>
      <c r="D63" s="34">
        <v>0</v>
      </c>
      <c r="E63" s="34">
        <v>0</v>
      </c>
      <c r="F63" s="152">
        <v>0</v>
      </c>
      <c r="G63" s="152">
        <v>0</v>
      </c>
    </row>
    <row r="64" spans="1:7" s="57" customFormat="1" hidden="1" outlineLevel="1" x14ac:dyDescent="0.25">
      <c r="A64" s="56"/>
      <c r="B64" s="73" t="s">
        <v>16</v>
      </c>
      <c r="C64" s="34"/>
      <c r="D64" s="34"/>
      <c r="E64" s="34"/>
      <c r="F64" s="152"/>
      <c r="G64" s="152"/>
    </row>
    <row r="65" spans="1:7" s="57" customFormat="1" hidden="1" outlineLevel="1" x14ac:dyDescent="0.25">
      <c r="A65" s="56"/>
      <c r="B65" s="73" t="s">
        <v>17</v>
      </c>
      <c r="C65" s="34"/>
      <c r="D65" s="34"/>
      <c r="E65" s="34"/>
      <c r="F65" s="152"/>
      <c r="G65" s="152"/>
    </row>
    <row r="66" spans="1:7" s="57" customFormat="1" hidden="1" outlineLevel="1" x14ac:dyDescent="0.25">
      <c r="A66" s="56"/>
      <c r="B66" s="73" t="s">
        <v>18</v>
      </c>
      <c r="C66" s="34"/>
      <c r="D66" s="34"/>
      <c r="E66" s="34"/>
      <c r="F66" s="152"/>
      <c r="G66" s="152"/>
    </row>
    <row r="67" spans="1:7" s="57" customFormat="1" hidden="1" outlineLevel="1" x14ac:dyDescent="0.25">
      <c r="A67" s="56"/>
      <c r="B67" s="73" t="s">
        <v>19</v>
      </c>
      <c r="C67" s="34"/>
      <c r="D67" s="75"/>
      <c r="E67" s="34"/>
      <c r="F67" s="152"/>
      <c r="G67" s="152"/>
    </row>
    <row r="68" spans="1:7" s="57" customFormat="1" hidden="1" outlineLevel="1" x14ac:dyDescent="0.25">
      <c r="A68" s="56"/>
      <c r="B68" s="73" t="s">
        <v>20</v>
      </c>
      <c r="C68" s="34"/>
      <c r="D68" s="34"/>
      <c r="E68" s="34"/>
      <c r="F68" s="152"/>
      <c r="G68" s="152"/>
    </row>
    <row r="69" spans="1:7" s="57" customFormat="1" hidden="1" outlineLevel="1" x14ac:dyDescent="0.25">
      <c r="A69" s="56"/>
      <c r="B69" s="73" t="s">
        <v>21</v>
      </c>
      <c r="C69" s="34"/>
      <c r="D69" s="75"/>
      <c r="E69" s="34"/>
      <c r="F69" s="152"/>
      <c r="G69" s="152"/>
    </row>
    <row r="70" spans="1:7" s="57" customFormat="1" collapsed="1" x14ac:dyDescent="0.25">
      <c r="A70" s="56" t="s">
        <v>100</v>
      </c>
      <c r="B70" s="72" t="s">
        <v>88</v>
      </c>
      <c r="C70" s="34"/>
      <c r="D70" s="34">
        <v>0</v>
      </c>
      <c r="E70" s="34">
        <v>0</v>
      </c>
      <c r="F70" s="152">
        <v>0</v>
      </c>
      <c r="G70" s="152">
        <v>0</v>
      </c>
    </row>
    <row r="71" spans="1:7" s="57" customFormat="1" hidden="1" outlineLevel="1" x14ac:dyDescent="0.25">
      <c r="A71" s="56"/>
      <c r="B71" s="73" t="s">
        <v>16</v>
      </c>
      <c r="C71" s="34"/>
      <c r="D71" s="34"/>
      <c r="E71" s="34"/>
      <c r="F71" s="152"/>
      <c r="G71" s="152"/>
    </row>
    <row r="72" spans="1:7" s="57" customFormat="1" hidden="1" outlineLevel="1" x14ac:dyDescent="0.25">
      <c r="A72" s="56"/>
      <c r="B72" s="73" t="s">
        <v>17</v>
      </c>
      <c r="C72" s="34"/>
      <c r="D72" s="34"/>
      <c r="E72" s="34"/>
      <c r="F72" s="152"/>
      <c r="G72" s="152"/>
    </row>
    <row r="73" spans="1:7" s="57" customFormat="1" hidden="1" outlineLevel="1" x14ac:dyDescent="0.25">
      <c r="A73" s="56"/>
      <c r="B73" s="73" t="s">
        <v>18</v>
      </c>
      <c r="C73" s="34"/>
      <c r="D73" s="34"/>
      <c r="E73" s="34"/>
      <c r="F73" s="152"/>
      <c r="G73" s="152"/>
    </row>
    <row r="74" spans="1:7" s="57" customFormat="1" hidden="1" outlineLevel="1" x14ac:dyDescent="0.25">
      <c r="A74" s="56"/>
      <c r="B74" s="73" t="s">
        <v>19</v>
      </c>
      <c r="C74" s="34"/>
      <c r="D74" s="34"/>
      <c r="E74" s="34"/>
      <c r="F74" s="152"/>
      <c r="G74" s="152"/>
    </row>
    <row r="75" spans="1:7" s="57" customFormat="1" hidden="1" outlineLevel="1" x14ac:dyDescent="0.25">
      <c r="A75" s="56"/>
      <c r="B75" s="73" t="s">
        <v>20</v>
      </c>
      <c r="C75" s="34"/>
      <c r="D75" s="34"/>
      <c r="E75" s="34"/>
      <c r="F75" s="152"/>
      <c r="G75" s="152"/>
    </row>
    <row r="76" spans="1:7" s="57" customFormat="1" hidden="1" outlineLevel="1" x14ac:dyDescent="0.25">
      <c r="A76" s="56"/>
      <c r="B76" s="73" t="s">
        <v>21</v>
      </c>
      <c r="C76" s="34"/>
      <c r="D76" s="34"/>
      <c r="E76" s="34"/>
      <c r="F76" s="152"/>
      <c r="G76" s="152"/>
    </row>
    <row r="77" spans="1:7" s="57" customFormat="1" collapsed="1" x14ac:dyDescent="0.25">
      <c r="A77" s="56" t="s">
        <v>101</v>
      </c>
      <c r="B77" s="70" t="s">
        <v>102</v>
      </c>
      <c r="C77" s="34"/>
      <c r="D77" s="34">
        <v>0</v>
      </c>
      <c r="E77" s="34">
        <v>0</v>
      </c>
      <c r="F77" s="152">
        <v>0</v>
      </c>
      <c r="G77" s="152">
        <v>0</v>
      </c>
    </row>
    <row r="78" spans="1:7" s="57" customFormat="1" x14ac:dyDescent="0.25">
      <c r="A78" s="56" t="s">
        <v>103</v>
      </c>
      <c r="B78" s="71" t="s">
        <v>84</v>
      </c>
      <c r="C78" s="34"/>
      <c r="D78" s="34">
        <v>0</v>
      </c>
      <c r="E78" s="34">
        <v>0</v>
      </c>
      <c r="F78" s="152">
        <v>0</v>
      </c>
      <c r="G78" s="152">
        <v>0</v>
      </c>
    </row>
    <row r="79" spans="1:7" s="57" customFormat="1" x14ac:dyDescent="0.25">
      <c r="A79" s="56" t="s">
        <v>104</v>
      </c>
      <c r="B79" s="72" t="s">
        <v>86</v>
      </c>
      <c r="C79" s="34"/>
      <c r="D79" s="34">
        <v>0</v>
      </c>
      <c r="E79" s="34">
        <v>0</v>
      </c>
      <c r="F79" s="152">
        <v>0</v>
      </c>
      <c r="G79" s="152">
        <v>0</v>
      </c>
    </row>
    <row r="80" spans="1:7" s="57" customFormat="1" hidden="1" outlineLevel="1" x14ac:dyDescent="0.25">
      <c r="A80" s="56"/>
      <c r="B80" s="73" t="s">
        <v>16</v>
      </c>
      <c r="C80" s="34"/>
      <c r="D80" s="34"/>
      <c r="E80" s="34"/>
      <c r="F80" s="152"/>
      <c r="G80" s="152"/>
    </row>
    <row r="81" spans="1:7" s="57" customFormat="1" hidden="1" outlineLevel="1" x14ac:dyDescent="0.25">
      <c r="A81" s="56"/>
      <c r="B81" s="73" t="s">
        <v>17</v>
      </c>
      <c r="C81" s="34"/>
      <c r="D81" s="34"/>
      <c r="E81" s="34"/>
      <c r="F81" s="152"/>
      <c r="G81" s="152"/>
    </row>
    <row r="82" spans="1:7" s="57" customFormat="1" hidden="1" outlineLevel="1" x14ac:dyDescent="0.25">
      <c r="A82" s="56"/>
      <c r="B82" s="73" t="s">
        <v>18</v>
      </c>
      <c r="C82" s="34"/>
      <c r="D82" s="34"/>
      <c r="E82" s="34"/>
      <c r="F82" s="152"/>
      <c r="G82" s="152"/>
    </row>
    <row r="83" spans="1:7" s="57" customFormat="1" hidden="1" outlineLevel="1" x14ac:dyDescent="0.25">
      <c r="A83" s="56"/>
      <c r="B83" s="73" t="s">
        <v>19</v>
      </c>
      <c r="C83" s="34"/>
      <c r="D83" s="34"/>
      <c r="E83" s="34"/>
      <c r="F83" s="152"/>
      <c r="G83" s="152"/>
    </row>
    <row r="84" spans="1:7" s="57" customFormat="1" hidden="1" outlineLevel="1" x14ac:dyDescent="0.25">
      <c r="A84" s="56"/>
      <c r="B84" s="73" t="s">
        <v>20</v>
      </c>
      <c r="C84" s="34"/>
      <c r="D84" s="34"/>
      <c r="E84" s="34"/>
      <c r="F84" s="152"/>
      <c r="G84" s="152"/>
    </row>
    <row r="85" spans="1:7" s="57" customFormat="1" hidden="1" outlineLevel="1" x14ac:dyDescent="0.25">
      <c r="A85" s="56"/>
      <c r="B85" s="73" t="s">
        <v>21</v>
      </c>
      <c r="C85" s="34"/>
      <c r="D85" s="34"/>
      <c r="E85" s="34"/>
      <c r="F85" s="152"/>
      <c r="G85" s="152"/>
    </row>
    <row r="86" spans="1:7" s="57" customFormat="1" collapsed="1" x14ac:dyDescent="0.25">
      <c r="A86" s="56" t="s">
        <v>105</v>
      </c>
      <c r="B86" s="72" t="s">
        <v>88</v>
      </c>
      <c r="C86" s="34"/>
      <c r="D86" s="34">
        <v>0</v>
      </c>
      <c r="E86" s="34">
        <v>0</v>
      </c>
      <c r="F86" s="152">
        <v>0</v>
      </c>
      <c r="G86" s="152">
        <v>0</v>
      </c>
    </row>
    <row r="87" spans="1:7" s="57" customFormat="1" hidden="1" outlineLevel="1" x14ac:dyDescent="0.25">
      <c r="A87" s="56"/>
      <c r="B87" s="73" t="s">
        <v>16</v>
      </c>
      <c r="C87" s="34"/>
      <c r="D87" s="34"/>
      <c r="E87" s="34"/>
      <c r="F87" s="152"/>
      <c r="G87" s="152"/>
    </row>
    <row r="88" spans="1:7" s="57" customFormat="1" hidden="1" outlineLevel="1" x14ac:dyDescent="0.25">
      <c r="A88" s="56"/>
      <c r="B88" s="73" t="s">
        <v>17</v>
      </c>
      <c r="C88" s="34"/>
      <c r="D88" s="34"/>
      <c r="E88" s="34"/>
      <c r="F88" s="152"/>
      <c r="G88" s="152"/>
    </row>
    <row r="89" spans="1:7" s="57" customFormat="1" hidden="1" outlineLevel="1" x14ac:dyDescent="0.25">
      <c r="A89" s="56"/>
      <c r="B89" s="73" t="s">
        <v>18</v>
      </c>
      <c r="C89" s="34"/>
      <c r="D89" s="34"/>
      <c r="E89" s="34"/>
      <c r="F89" s="152"/>
      <c r="G89" s="152"/>
    </row>
    <row r="90" spans="1:7" s="57" customFormat="1" hidden="1" outlineLevel="1" x14ac:dyDescent="0.25">
      <c r="A90" s="56"/>
      <c r="B90" s="73" t="s">
        <v>19</v>
      </c>
      <c r="C90" s="34"/>
      <c r="D90" s="34"/>
      <c r="E90" s="34"/>
      <c r="F90" s="152"/>
      <c r="G90" s="152"/>
    </row>
    <row r="91" spans="1:7" s="57" customFormat="1" hidden="1" outlineLevel="1" x14ac:dyDescent="0.25">
      <c r="A91" s="56"/>
      <c r="B91" s="73" t="s">
        <v>20</v>
      </c>
      <c r="C91" s="34"/>
      <c r="D91" s="34"/>
      <c r="E91" s="34"/>
      <c r="F91" s="152"/>
      <c r="G91" s="152"/>
    </row>
    <row r="92" spans="1:7" s="57" customFormat="1" hidden="1" outlineLevel="1" x14ac:dyDescent="0.25">
      <c r="A92" s="56"/>
      <c r="B92" s="73" t="s">
        <v>21</v>
      </c>
      <c r="C92" s="34"/>
      <c r="D92" s="34"/>
      <c r="E92" s="34"/>
      <c r="F92" s="152"/>
      <c r="G92" s="152"/>
    </row>
    <row r="93" spans="1:7" s="57" customFormat="1" collapsed="1" x14ac:dyDescent="0.25">
      <c r="A93" s="56" t="s">
        <v>106</v>
      </c>
      <c r="B93" s="71" t="s">
        <v>90</v>
      </c>
      <c r="C93" s="34"/>
      <c r="D93" s="34">
        <v>0</v>
      </c>
      <c r="E93" s="34">
        <v>0</v>
      </c>
      <c r="F93" s="152">
        <v>0</v>
      </c>
      <c r="G93" s="152">
        <v>0</v>
      </c>
    </row>
    <row r="94" spans="1:7" s="57" customFormat="1" x14ac:dyDescent="0.25">
      <c r="A94" s="56" t="s">
        <v>107</v>
      </c>
      <c r="B94" s="72" t="s">
        <v>86</v>
      </c>
      <c r="C94" s="34"/>
      <c r="D94" s="34">
        <v>0</v>
      </c>
      <c r="E94" s="34">
        <v>0</v>
      </c>
      <c r="F94" s="152">
        <v>0</v>
      </c>
      <c r="G94" s="152">
        <v>0</v>
      </c>
    </row>
    <row r="95" spans="1:7" s="57" customFormat="1" hidden="1" outlineLevel="1" x14ac:dyDescent="0.25">
      <c r="A95" s="56"/>
      <c r="B95" s="73" t="s">
        <v>16</v>
      </c>
      <c r="C95" s="34"/>
      <c r="D95" s="34"/>
      <c r="E95" s="34"/>
      <c r="F95" s="152"/>
      <c r="G95" s="152"/>
    </row>
    <row r="96" spans="1:7" s="57" customFormat="1" hidden="1" outlineLevel="1" x14ac:dyDescent="0.25">
      <c r="A96" s="56"/>
      <c r="B96" s="73" t="s">
        <v>17</v>
      </c>
      <c r="C96" s="34"/>
      <c r="D96" s="34"/>
      <c r="E96" s="34"/>
      <c r="F96" s="152"/>
      <c r="G96" s="152"/>
    </row>
    <row r="97" spans="1:7" s="57" customFormat="1" hidden="1" outlineLevel="1" x14ac:dyDescent="0.25">
      <c r="A97" s="56"/>
      <c r="B97" s="73" t="s">
        <v>18</v>
      </c>
      <c r="C97" s="34"/>
      <c r="D97" s="34"/>
      <c r="E97" s="34"/>
      <c r="F97" s="152"/>
      <c r="G97" s="152"/>
    </row>
    <row r="98" spans="1:7" s="57" customFormat="1" hidden="1" outlineLevel="1" x14ac:dyDescent="0.25">
      <c r="A98" s="56"/>
      <c r="B98" s="73" t="s">
        <v>19</v>
      </c>
      <c r="C98" s="34"/>
      <c r="D98" s="34"/>
      <c r="E98" s="34"/>
      <c r="F98" s="152"/>
      <c r="G98" s="152"/>
    </row>
    <row r="99" spans="1:7" s="57" customFormat="1" hidden="1" outlineLevel="1" x14ac:dyDescent="0.25">
      <c r="A99" s="56"/>
      <c r="B99" s="73" t="s">
        <v>20</v>
      </c>
      <c r="C99" s="34"/>
      <c r="D99" s="34"/>
      <c r="E99" s="34"/>
      <c r="F99" s="152"/>
      <c r="G99" s="152"/>
    </row>
    <row r="100" spans="1:7" s="57" customFormat="1" hidden="1" outlineLevel="1" x14ac:dyDescent="0.25">
      <c r="A100" s="56"/>
      <c r="B100" s="73" t="s">
        <v>21</v>
      </c>
      <c r="C100" s="34"/>
      <c r="D100" s="34"/>
      <c r="E100" s="34"/>
      <c r="F100" s="152"/>
      <c r="G100" s="152"/>
    </row>
    <row r="101" spans="1:7" s="57" customFormat="1" collapsed="1" x14ac:dyDescent="0.25">
      <c r="A101" s="56" t="s">
        <v>108</v>
      </c>
      <c r="B101" s="72" t="s">
        <v>88</v>
      </c>
      <c r="C101" s="34"/>
      <c r="D101" s="34">
        <v>0</v>
      </c>
      <c r="E101" s="34">
        <v>0</v>
      </c>
      <c r="F101" s="152">
        <v>0</v>
      </c>
      <c r="G101" s="152">
        <v>0</v>
      </c>
    </row>
    <row r="102" spans="1:7" s="57" customFormat="1" hidden="1" outlineLevel="1" x14ac:dyDescent="0.25">
      <c r="A102" s="56"/>
      <c r="B102" s="73" t="s">
        <v>16</v>
      </c>
      <c r="C102" s="34"/>
      <c r="D102" s="34"/>
      <c r="E102" s="34"/>
      <c r="F102" s="152"/>
      <c r="G102" s="152"/>
    </row>
    <row r="103" spans="1:7" s="57" customFormat="1" hidden="1" outlineLevel="1" x14ac:dyDescent="0.25">
      <c r="A103" s="56"/>
      <c r="B103" s="73" t="s">
        <v>17</v>
      </c>
      <c r="C103" s="34"/>
      <c r="D103" s="34"/>
      <c r="E103" s="34"/>
      <c r="F103" s="152"/>
      <c r="G103" s="152"/>
    </row>
    <row r="104" spans="1:7" s="57" customFormat="1" hidden="1" outlineLevel="1" x14ac:dyDescent="0.25">
      <c r="A104" s="56"/>
      <c r="B104" s="73" t="s">
        <v>18</v>
      </c>
      <c r="C104" s="34"/>
      <c r="D104" s="34"/>
      <c r="E104" s="34"/>
      <c r="F104" s="152"/>
      <c r="G104" s="152"/>
    </row>
    <row r="105" spans="1:7" s="57" customFormat="1" hidden="1" outlineLevel="1" x14ac:dyDescent="0.25">
      <c r="A105" s="56"/>
      <c r="B105" s="73" t="s">
        <v>19</v>
      </c>
      <c r="C105" s="34"/>
      <c r="D105" s="34"/>
      <c r="E105" s="34"/>
      <c r="F105" s="152"/>
      <c r="G105" s="152"/>
    </row>
    <row r="106" spans="1:7" s="57" customFormat="1" hidden="1" outlineLevel="1" x14ac:dyDescent="0.25">
      <c r="A106" s="56"/>
      <c r="B106" s="73" t="s">
        <v>20</v>
      </c>
      <c r="C106" s="34"/>
      <c r="D106" s="34"/>
      <c r="E106" s="34"/>
      <c r="F106" s="152"/>
      <c r="G106" s="152"/>
    </row>
    <row r="107" spans="1:7" s="57" customFormat="1" hidden="1" outlineLevel="1" x14ac:dyDescent="0.25">
      <c r="A107" s="56"/>
      <c r="B107" s="73" t="s">
        <v>21</v>
      </c>
      <c r="C107" s="34"/>
      <c r="D107" s="34"/>
      <c r="E107" s="34"/>
      <c r="F107" s="152"/>
      <c r="G107" s="152"/>
    </row>
    <row r="108" spans="1:7" s="57" customFormat="1" collapsed="1" x14ac:dyDescent="0.25">
      <c r="A108" s="56" t="s">
        <v>109</v>
      </c>
      <c r="B108" s="70" t="s">
        <v>110</v>
      </c>
      <c r="C108" s="34"/>
      <c r="D108" s="34">
        <v>0</v>
      </c>
      <c r="E108" s="34">
        <v>0</v>
      </c>
      <c r="F108" s="152">
        <v>0</v>
      </c>
      <c r="G108" s="152">
        <v>0</v>
      </c>
    </row>
    <row r="109" spans="1:7" s="57" customFormat="1" x14ac:dyDescent="0.25">
      <c r="A109" s="56" t="s">
        <v>111</v>
      </c>
      <c r="B109" s="71" t="s">
        <v>84</v>
      </c>
      <c r="C109" s="34"/>
      <c r="D109" s="34">
        <v>0</v>
      </c>
      <c r="E109" s="34">
        <v>0</v>
      </c>
      <c r="F109" s="152">
        <v>0</v>
      </c>
      <c r="G109" s="152">
        <v>0</v>
      </c>
    </row>
    <row r="110" spans="1:7" s="57" customFormat="1" x14ac:dyDescent="0.25">
      <c r="A110" s="56" t="s">
        <v>112</v>
      </c>
      <c r="B110" s="72" t="s">
        <v>86</v>
      </c>
      <c r="C110" s="34"/>
      <c r="D110" s="34">
        <v>0</v>
      </c>
      <c r="E110" s="34">
        <v>0</v>
      </c>
      <c r="F110" s="152">
        <v>0</v>
      </c>
      <c r="G110" s="152">
        <v>0</v>
      </c>
    </row>
    <row r="111" spans="1:7" s="57" customFormat="1" hidden="1" outlineLevel="1" x14ac:dyDescent="0.25">
      <c r="A111" s="56"/>
      <c r="B111" s="73" t="s">
        <v>16</v>
      </c>
      <c r="C111" s="34"/>
      <c r="D111" s="34"/>
      <c r="E111" s="34"/>
      <c r="F111" s="152"/>
      <c r="G111" s="152"/>
    </row>
    <row r="112" spans="1:7" s="57" customFormat="1" hidden="1" outlineLevel="1" x14ac:dyDescent="0.25">
      <c r="A112" s="56"/>
      <c r="B112" s="73" t="s">
        <v>17</v>
      </c>
      <c r="C112" s="34"/>
      <c r="D112" s="34"/>
      <c r="E112" s="34"/>
      <c r="F112" s="152"/>
      <c r="G112" s="152"/>
    </row>
    <row r="113" spans="1:7" s="57" customFormat="1" hidden="1" outlineLevel="1" x14ac:dyDescent="0.25">
      <c r="A113" s="56"/>
      <c r="B113" s="73" t="s">
        <v>18</v>
      </c>
      <c r="C113" s="34"/>
      <c r="D113" s="34"/>
      <c r="E113" s="34"/>
      <c r="F113" s="152"/>
      <c r="G113" s="152"/>
    </row>
    <row r="114" spans="1:7" s="57" customFormat="1" hidden="1" outlineLevel="1" x14ac:dyDescent="0.25">
      <c r="A114" s="56"/>
      <c r="B114" s="73" t="s">
        <v>19</v>
      </c>
      <c r="C114" s="34"/>
      <c r="D114" s="34"/>
      <c r="E114" s="34"/>
      <c r="F114" s="152"/>
      <c r="G114" s="152"/>
    </row>
    <row r="115" spans="1:7" s="57" customFormat="1" hidden="1" outlineLevel="1" x14ac:dyDescent="0.25">
      <c r="A115" s="56"/>
      <c r="B115" s="73" t="s">
        <v>20</v>
      </c>
      <c r="C115" s="34"/>
      <c r="D115" s="34"/>
      <c r="E115" s="34"/>
      <c r="F115" s="152"/>
      <c r="G115" s="152"/>
    </row>
    <row r="116" spans="1:7" s="57" customFormat="1" hidden="1" outlineLevel="1" x14ac:dyDescent="0.25">
      <c r="A116" s="56"/>
      <c r="B116" s="73" t="s">
        <v>21</v>
      </c>
      <c r="C116" s="34"/>
      <c r="D116" s="34"/>
      <c r="E116" s="34"/>
      <c r="F116" s="152"/>
      <c r="G116" s="152"/>
    </row>
    <row r="117" spans="1:7" s="57" customFormat="1" collapsed="1" x14ac:dyDescent="0.25">
      <c r="A117" s="56" t="s">
        <v>113</v>
      </c>
      <c r="B117" s="72" t="s">
        <v>88</v>
      </c>
      <c r="C117" s="34"/>
      <c r="D117" s="34">
        <v>0</v>
      </c>
      <c r="E117" s="34">
        <v>0</v>
      </c>
      <c r="F117" s="152">
        <v>0</v>
      </c>
      <c r="G117" s="152">
        <v>0</v>
      </c>
    </row>
    <row r="118" spans="1:7" s="57" customFormat="1" hidden="1" outlineLevel="1" x14ac:dyDescent="0.25">
      <c r="A118" s="56"/>
      <c r="B118" s="73" t="s">
        <v>16</v>
      </c>
      <c r="C118" s="34"/>
      <c r="D118" s="34"/>
      <c r="E118" s="34"/>
      <c r="F118" s="152"/>
      <c r="G118" s="152"/>
    </row>
    <row r="119" spans="1:7" s="57" customFormat="1" hidden="1" outlineLevel="1" x14ac:dyDescent="0.25">
      <c r="A119" s="56"/>
      <c r="B119" s="73" t="s">
        <v>17</v>
      </c>
      <c r="C119" s="34"/>
      <c r="D119" s="34"/>
      <c r="E119" s="34"/>
      <c r="F119" s="152"/>
      <c r="G119" s="152"/>
    </row>
    <row r="120" spans="1:7" s="57" customFormat="1" hidden="1" outlineLevel="1" x14ac:dyDescent="0.25">
      <c r="A120" s="56"/>
      <c r="B120" s="73" t="s">
        <v>18</v>
      </c>
      <c r="C120" s="34"/>
      <c r="D120" s="34"/>
      <c r="E120" s="34"/>
      <c r="F120" s="152"/>
      <c r="G120" s="152"/>
    </row>
    <row r="121" spans="1:7" s="57" customFormat="1" hidden="1" outlineLevel="1" x14ac:dyDescent="0.25">
      <c r="A121" s="56"/>
      <c r="B121" s="73" t="s">
        <v>19</v>
      </c>
      <c r="C121" s="34"/>
      <c r="D121" s="34"/>
      <c r="E121" s="34"/>
      <c r="F121" s="152"/>
      <c r="G121" s="152"/>
    </row>
    <row r="122" spans="1:7" s="57" customFormat="1" hidden="1" outlineLevel="1" x14ac:dyDescent="0.25">
      <c r="A122" s="56"/>
      <c r="B122" s="73" t="s">
        <v>20</v>
      </c>
      <c r="C122" s="34"/>
      <c r="D122" s="34"/>
      <c r="E122" s="34"/>
      <c r="F122" s="152"/>
      <c r="G122" s="152"/>
    </row>
    <row r="123" spans="1:7" s="57" customFormat="1" hidden="1" outlineLevel="1" x14ac:dyDescent="0.25">
      <c r="A123" s="56"/>
      <c r="B123" s="73" t="s">
        <v>21</v>
      </c>
      <c r="C123" s="34"/>
      <c r="D123" s="34"/>
      <c r="E123" s="34"/>
      <c r="F123" s="152"/>
      <c r="G123" s="152"/>
    </row>
    <row r="124" spans="1:7" s="57" customFormat="1" collapsed="1" x14ac:dyDescent="0.25">
      <c r="A124" s="56" t="s">
        <v>114</v>
      </c>
      <c r="B124" s="71" t="s">
        <v>90</v>
      </c>
      <c r="C124" s="34"/>
      <c r="D124" s="34">
        <v>0</v>
      </c>
      <c r="E124" s="34">
        <v>0</v>
      </c>
      <c r="F124" s="152">
        <v>0</v>
      </c>
      <c r="G124" s="152">
        <v>0</v>
      </c>
    </row>
    <row r="125" spans="1:7" s="57" customFormat="1" x14ac:dyDescent="0.25">
      <c r="A125" s="56" t="s">
        <v>115</v>
      </c>
      <c r="B125" s="72" t="s">
        <v>86</v>
      </c>
      <c r="C125" s="34"/>
      <c r="D125" s="34">
        <v>0</v>
      </c>
      <c r="E125" s="34">
        <v>0</v>
      </c>
      <c r="F125" s="152">
        <v>0</v>
      </c>
      <c r="G125" s="152">
        <v>0</v>
      </c>
    </row>
    <row r="126" spans="1:7" s="57" customFormat="1" hidden="1" outlineLevel="1" x14ac:dyDescent="0.25">
      <c r="A126" s="56"/>
      <c r="B126" s="73" t="s">
        <v>16</v>
      </c>
      <c r="C126" s="34"/>
      <c r="D126" s="34"/>
      <c r="E126" s="34"/>
      <c r="F126" s="152"/>
      <c r="G126" s="152"/>
    </row>
    <row r="127" spans="1:7" s="57" customFormat="1" hidden="1" outlineLevel="1" x14ac:dyDescent="0.25">
      <c r="A127" s="56"/>
      <c r="B127" s="73" t="s">
        <v>17</v>
      </c>
      <c r="C127" s="34"/>
      <c r="D127" s="34"/>
      <c r="E127" s="34"/>
      <c r="F127" s="152"/>
      <c r="G127" s="152"/>
    </row>
    <row r="128" spans="1:7" s="57" customFormat="1" hidden="1" outlineLevel="1" x14ac:dyDescent="0.25">
      <c r="A128" s="56"/>
      <c r="B128" s="73" t="s">
        <v>18</v>
      </c>
      <c r="C128" s="34"/>
      <c r="D128" s="34"/>
      <c r="E128" s="34"/>
      <c r="F128" s="152"/>
      <c r="G128" s="152"/>
    </row>
    <row r="129" spans="1:7" s="57" customFormat="1" hidden="1" outlineLevel="1" x14ac:dyDescent="0.25">
      <c r="A129" s="56"/>
      <c r="B129" s="73" t="s">
        <v>19</v>
      </c>
      <c r="C129" s="34"/>
      <c r="D129" s="34"/>
      <c r="E129" s="34"/>
      <c r="F129" s="152"/>
      <c r="G129" s="152"/>
    </row>
    <row r="130" spans="1:7" s="57" customFormat="1" hidden="1" outlineLevel="1" x14ac:dyDescent="0.25">
      <c r="A130" s="56"/>
      <c r="B130" s="73" t="s">
        <v>20</v>
      </c>
      <c r="C130" s="34"/>
      <c r="D130" s="34"/>
      <c r="E130" s="34"/>
      <c r="F130" s="152"/>
      <c r="G130" s="152"/>
    </row>
    <row r="131" spans="1:7" s="57" customFormat="1" hidden="1" outlineLevel="1" x14ac:dyDescent="0.25">
      <c r="A131" s="56"/>
      <c r="B131" s="73" t="s">
        <v>21</v>
      </c>
      <c r="C131" s="34"/>
      <c r="D131" s="34"/>
      <c r="E131" s="34"/>
      <c r="F131" s="152"/>
      <c r="G131" s="152"/>
    </row>
    <row r="132" spans="1:7" s="57" customFormat="1" collapsed="1" x14ac:dyDescent="0.25">
      <c r="A132" s="56" t="s">
        <v>116</v>
      </c>
      <c r="B132" s="72" t="s">
        <v>88</v>
      </c>
      <c r="C132" s="34"/>
      <c r="D132" s="34">
        <v>0</v>
      </c>
      <c r="E132" s="34">
        <v>0</v>
      </c>
      <c r="F132" s="152">
        <v>0</v>
      </c>
      <c r="G132" s="152">
        <v>0</v>
      </c>
    </row>
    <row r="133" spans="1:7" s="57" customFormat="1" hidden="1" outlineLevel="1" x14ac:dyDescent="0.25">
      <c r="A133" s="56"/>
      <c r="B133" s="73" t="s">
        <v>16</v>
      </c>
      <c r="C133" s="34"/>
      <c r="D133" s="34"/>
      <c r="E133" s="34"/>
      <c r="F133" s="152"/>
      <c r="G133" s="152"/>
    </row>
    <row r="134" spans="1:7" s="57" customFormat="1" hidden="1" outlineLevel="1" x14ac:dyDescent="0.25">
      <c r="A134" s="56"/>
      <c r="B134" s="73" t="s">
        <v>17</v>
      </c>
      <c r="C134" s="34"/>
      <c r="D134" s="34"/>
      <c r="E134" s="34"/>
      <c r="F134" s="152"/>
      <c r="G134" s="152"/>
    </row>
    <row r="135" spans="1:7" s="57" customFormat="1" hidden="1" outlineLevel="1" x14ac:dyDescent="0.25">
      <c r="A135" s="56"/>
      <c r="B135" s="73" t="s">
        <v>18</v>
      </c>
      <c r="C135" s="34"/>
      <c r="D135" s="34"/>
      <c r="E135" s="34"/>
      <c r="F135" s="152"/>
      <c r="G135" s="152"/>
    </row>
    <row r="136" spans="1:7" s="57" customFormat="1" hidden="1" outlineLevel="1" x14ac:dyDescent="0.25">
      <c r="A136" s="56"/>
      <c r="B136" s="73" t="s">
        <v>19</v>
      </c>
      <c r="C136" s="34"/>
      <c r="D136" s="34"/>
      <c r="E136" s="34"/>
      <c r="F136" s="152"/>
      <c r="G136" s="152"/>
    </row>
    <row r="137" spans="1:7" s="57" customFormat="1" hidden="1" outlineLevel="1" x14ac:dyDescent="0.25">
      <c r="A137" s="56"/>
      <c r="B137" s="73" t="s">
        <v>20</v>
      </c>
      <c r="C137" s="34"/>
      <c r="D137" s="34"/>
      <c r="E137" s="34"/>
      <c r="F137" s="152"/>
      <c r="G137" s="152"/>
    </row>
    <row r="138" spans="1:7" s="57" customFormat="1" hidden="1" outlineLevel="1" x14ac:dyDescent="0.25">
      <c r="A138" s="56"/>
      <c r="B138" s="73" t="s">
        <v>21</v>
      </c>
      <c r="C138" s="34"/>
      <c r="D138" s="34"/>
      <c r="E138" s="34"/>
      <c r="F138" s="152"/>
      <c r="G138" s="152"/>
    </row>
    <row r="139" spans="1:7" s="57" customFormat="1" collapsed="1" x14ac:dyDescent="0.25">
      <c r="A139" s="56" t="s">
        <v>117</v>
      </c>
      <c r="B139" s="70" t="s">
        <v>118</v>
      </c>
      <c r="C139" s="34"/>
      <c r="D139" s="34">
        <v>0</v>
      </c>
      <c r="E139" s="34">
        <v>0</v>
      </c>
      <c r="F139" s="152">
        <v>0</v>
      </c>
      <c r="G139" s="152">
        <v>0</v>
      </c>
    </row>
    <row r="140" spans="1:7" s="57" customFormat="1" x14ac:dyDescent="0.25">
      <c r="A140" s="56" t="s">
        <v>119</v>
      </c>
      <c r="B140" s="71" t="s">
        <v>84</v>
      </c>
      <c r="C140" s="34"/>
      <c r="D140" s="34">
        <v>0</v>
      </c>
      <c r="E140" s="34">
        <v>0</v>
      </c>
      <c r="F140" s="152">
        <v>0</v>
      </c>
      <c r="G140" s="152">
        <v>0</v>
      </c>
    </row>
    <row r="141" spans="1:7" s="57" customFormat="1" x14ac:dyDescent="0.25">
      <c r="A141" s="56" t="s">
        <v>120</v>
      </c>
      <c r="B141" s="72" t="s">
        <v>86</v>
      </c>
      <c r="C141" s="34"/>
      <c r="D141" s="34">
        <v>0</v>
      </c>
      <c r="E141" s="34">
        <v>0</v>
      </c>
      <c r="F141" s="152">
        <v>0</v>
      </c>
      <c r="G141" s="152">
        <v>0</v>
      </c>
    </row>
    <row r="142" spans="1:7" s="57" customFormat="1" hidden="1" outlineLevel="1" x14ac:dyDescent="0.25">
      <c r="A142" s="56"/>
      <c r="B142" s="73" t="s">
        <v>16</v>
      </c>
      <c r="C142" s="34"/>
      <c r="D142" s="34"/>
      <c r="E142" s="34"/>
      <c r="F142" s="152"/>
      <c r="G142" s="152"/>
    </row>
    <row r="143" spans="1:7" s="57" customFormat="1" hidden="1" outlineLevel="1" x14ac:dyDescent="0.25">
      <c r="A143" s="56"/>
      <c r="B143" s="73" t="s">
        <v>17</v>
      </c>
      <c r="C143" s="34"/>
      <c r="D143" s="34"/>
      <c r="E143" s="34"/>
      <c r="F143" s="152"/>
      <c r="G143" s="152"/>
    </row>
    <row r="144" spans="1:7" s="57" customFormat="1" hidden="1" outlineLevel="1" x14ac:dyDescent="0.25">
      <c r="A144" s="56"/>
      <c r="B144" s="73" t="s">
        <v>18</v>
      </c>
      <c r="C144" s="34"/>
      <c r="D144" s="34"/>
      <c r="E144" s="34"/>
      <c r="F144" s="152"/>
      <c r="G144" s="152"/>
    </row>
    <row r="145" spans="1:7" s="57" customFormat="1" hidden="1" outlineLevel="1" x14ac:dyDescent="0.25">
      <c r="A145" s="56"/>
      <c r="B145" s="73" t="s">
        <v>19</v>
      </c>
      <c r="C145" s="34"/>
      <c r="D145" s="34"/>
      <c r="E145" s="34"/>
      <c r="F145" s="152"/>
      <c r="G145" s="152"/>
    </row>
    <row r="146" spans="1:7" s="57" customFormat="1" hidden="1" outlineLevel="1" x14ac:dyDescent="0.25">
      <c r="A146" s="56"/>
      <c r="B146" s="73" t="s">
        <v>20</v>
      </c>
      <c r="C146" s="34"/>
      <c r="D146" s="34"/>
      <c r="E146" s="34"/>
      <c r="F146" s="152"/>
      <c r="G146" s="152"/>
    </row>
    <row r="147" spans="1:7" s="57" customFormat="1" hidden="1" outlineLevel="1" x14ac:dyDescent="0.25">
      <c r="A147" s="56"/>
      <c r="B147" s="73" t="s">
        <v>21</v>
      </c>
      <c r="C147" s="34"/>
      <c r="D147" s="34"/>
      <c r="E147" s="34"/>
      <c r="F147" s="152"/>
      <c r="G147" s="152"/>
    </row>
    <row r="148" spans="1:7" s="57" customFormat="1" collapsed="1" x14ac:dyDescent="0.25">
      <c r="A148" s="56" t="s">
        <v>121</v>
      </c>
      <c r="B148" s="72" t="s">
        <v>88</v>
      </c>
      <c r="C148" s="34"/>
      <c r="D148" s="34">
        <v>0</v>
      </c>
      <c r="E148" s="34">
        <v>0</v>
      </c>
      <c r="F148" s="152">
        <v>0</v>
      </c>
      <c r="G148" s="152">
        <v>0</v>
      </c>
    </row>
    <row r="149" spans="1:7" s="57" customFormat="1" hidden="1" outlineLevel="1" x14ac:dyDescent="0.25">
      <c r="A149" s="56"/>
      <c r="B149" s="73" t="s">
        <v>16</v>
      </c>
      <c r="C149" s="34"/>
      <c r="D149" s="34"/>
      <c r="E149" s="34"/>
      <c r="F149" s="152"/>
      <c r="G149" s="152"/>
    </row>
    <row r="150" spans="1:7" s="57" customFormat="1" hidden="1" outlineLevel="1" x14ac:dyDescent="0.25">
      <c r="A150" s="56"/>
      <c r="B150" s="73" t="s">
        <v>17</v>
      </c>
      <c r="C150" s="34"/>
      <c r="D150" s="34"/>
      <c r="E150" s="34"/>
      <c r="F150" s="152"/>
      <c r="G150" s="152"/>
    </row>
    <row r="151" spans="1:7" s="57" customFormat="1" hidden="1" outlineLevel="1" x14ac:dyDescent="0.25">
      <c r="A151" s="56"/>
      <c r="B151" s="73" t="s">
        <v>18</v>
      </c>
      <c r="C151" s="34"/>
      <c r="D151" s="34"/>
      <c r="E151" s="34"/>
      <c r="F151" s="152"/>
      <c r="G151" s="152"/>
    </row>
    <row r="152" spans="1:7" s="57" customFormat="1" hidden="1" outlineLevel="1" x14ac:dyDescent="0.25">
      <c r="A152" s="56"/>
      <c r="B152" s="73" t="s">
        <v>19</v>
      </c>
      <c r="C152" s="34"/>
      <c r="D152" s="34"/>
      <c r="E152" s="34"/>
      <c r="F152" s="152"/>
      <c r="G152" s="152"/>
    </row>
    <row r="153" spans="1:7" s="57" customFormat="1" hidden="1" outlineLevel="1" x14ac:dyDescent="0.25">
      <c r="A153" s="56"/>
      <c r="B153" s="73" t="s">
        <v>20</v>
      </c>
      <c r="C153" s="34"/>
      <c r="D153" s="34"/>
      <c r="E153" s="34"/>
      <c r="F153" s="152"/>
      <c r="G153" s="152"/>
    </row>
    <row r="154" spans="1:7" s="57" customFormat="1" hidden="1" outlineLevel="1" x14ac:dyDescent="0.25">
      <c r="A154" s="56"/>
      <c r="B154" s="73" t="s">
        <v>21</v>
      </c>
      <c r="C154" s="34"/>
      <c r="D154" s="34"/>
      <c r="E154" s="34"/>
      <c r="F154" s="152"/>
      <c r="G154" s="152"/>
    </row>
    <row r="155" spans="1:7" s="57" customFormat="1" collapsed="1" x14ac:dyDescent="0.25">
      <c r="A155" s="56" t="s">
        <v>122</v>
      </c>
      <c r="B155" s="71" t="s">
        <v>90</v>
      </c>
      <c r="C155" s="34"/>
      <c r="D155" s="34">
        <v>0</v>
      </c>
      <c r="E155" s="34">
        <v>0</v>
      </c>
      <c r="F155" s="152">
        <v>0</v>
      </c>
      <c r="G155" s="152">
        <v>0</v>
      </c>
    </row>
    <row r="156" spans="1:7" s="57" customFormat="1" x14ac:dyDescent="0.25">
      <c r="A156" s="56" t="s">
        <v>123</v>
      </c>
      <c r="B156" s="72" t="s">
        <v>86</v>
      </c>
      <c r="C156" s="34"/>
      <c r="D156" s="34">
        <v>0</v>
      </c>
      <c r="E156" s="34">
        <v>0</v>
      </c>
      <c r="F156" s="152">
        <v>0</v>
      </c>
      <c r="G156" s="152">
        <v>0</v>
      </c>
    </row>
    <row r="157" spans="1:7" s="57" customFormat="1" hidden="1" outlineLevel="1" x14ac:dyDescent="0.25">
      <c r="A157" s="56"/>
      <c r="B157" s="73" t="s">
        <v>16</v>
      </c>
      <c r="C157" s="34"/>
      <c r="D157" s="34"/>
      <c r="E157" s="34"/>
      <c r="F157" s="152"/>
      <c r="G157" s="152"/>
    </row>
    <row r="158" spans="1:7" s="57" customFormat="1" hidden="1" outlineLevel="1" x14ac:dyDescent="0.25">
      <c r="A158" s="56"/>
      <c r="B158" s="73" t="s">
        <v>17</v>
      </c>
      <c r="C158" s="34"/>
      <c r="D158" s="34"/>
      <c r="E158" s="34"/>
      <c r="F158" s="152"/>
      <c r="G158" s="152"/>
    </row>
    <row r="159" spans="1:7" s="57" customFormat="1" hidden="1" outlineLevel="1" x14ac:dyDescent="0.25">
      <c r="A159" s="56"/>
      <c r="B159" s="73" t="s">
        <v>18</v>
      </c>
      <c r="C159" s="34"/>
      <c r="D159" s="34"/>
      <c r="E159" s="34"/>
      <c r="F159" s="152"/>
      <c r="G159" s="152"/>
    </row>
    <row r="160" spans="1:7" s="57" customFormat="1" hidden="1" outlineLevel="1" x14ac:dyDescent="0.25">
      <c r="A160" s="56"/>
      <c r="B160" s="73" t="s">
        <v>19</v>
      </c>
      <c r="C160" s="34"/>
      <c r="D160" s="34"/>
      <c r="E160" s="34"/>
      <c r="F160" s="152"/>
      <c r="G160" s="152"/>
    </row>
    <row r="161" spans="1:7" s="57" customFormat="1" hidden="1" outlineLevel="1" x14ac:dyDescent="0.25">
      <c r="A161" s="56"/>
      <c r="B161" s="73" t="s">
        <v>20</v>
      </c>
      <c r="C161" s="34"/>
      <c r="D161" s="34"/>
      <c r="E161" s="34"/>
      <c r="F161" s="152"/>
      <c r="G161" s="152"/>
    </row>
    <row r="162" spans="1:7" s="57" customFormat="1" hidden="1" outlineLevel="1" x14ac:dyDescent="0.25">
      <c r="A162" s="56"/>
      <c r="B162" s="73" t="s">
        <v>21</v>
      </c>
      <c r="C162" s="34"/>
      <c r="D162" s="34"/>
      <c r="E162" s="34"/>
      <c r="F162" s="152"/>
      <c r="G162" s="152"/>
    </row>
    <row r="163" spans="1:7" s="57" customFormat="1" collapsed="1" x14ac:dyDescent="0.25">
      <c r="A163" s="56" t="s">
        <v>124</v>
      </c>
      <c r="B163" s="72" t="s">
        <v>88</v>
      </c>
      <c r="C163" s="34"/>
      <c r="D163" s="34">
        <v>0</v>
      </c>
      <c r="E163" s="34">
        <v>0</v>
      </c>
      <c r="F163" s="152">
        <v>0</v>
      </c>
      <c r="G163" s="152">
        <v>0</v>
      </c>
    </row>
    <row r="164" spans="1:7" s="57" customFormat="1" hidden="1" outlineLevel="1" x14ac:dyDescent="0.25">
      <c r="A164" s="56"/>
      <c r="B164" s="73" t="s">
        <v>16</v>
      </c>
      <c r="C164" s="34"/>
      <c r="D164" s="34"/>
      <c r="E164" s="34"/>
      <c r="F164" s="152"/>
      <c r="G164" s="152"/>
    </row>
    <row r="165" spans="1:7" s="57" customFormat="1" hidden="1" outlineLevel="1" x14ac:dyDescent="0.25">
      <c r="A165" s="56"/>
      <c r="B165" s="73" t="s">
        <v>17</v>
      </c>
      <c r="C165" s="34"/>
      <c r="D165" s="34"/>
      <c r="E165" s="34"/>
      <c r="F165" s="152"/>
      <c r="G165" s="152"/>
    </row>
    <row r="166" spans="1:7" s="57" customFormat="1" hidden="1" outlineLevel="1" x14ac:dyDescent="0.25">
      <c r="A166" s="56"/>
      <c r="B166" s="73" t="s">
        <v>18</v>
      </c>
      <c r="C166" s="34"/>
      <c r="D166" s="34"/>
      <c r="E166" s="34"/>
      <c r="F166" s="152"/>
      <c r="G166" s="152"/>
    </row>
    <row r="167" spans="1:7" s="57" customFormat="1" hidden="1" outlineLevel="1" x14ac:dyDescent="0.25">
      <c r="A167" s="56"/>
      <c r="B167" s="73" t="s">
        <v>19</v>
      </c>
      <c r="C167" s="34"/>
      <c r="D167" s="34"/>
      <c r="E167" s="34"/>
      <c r="F167" s="152"/>
      <c r="G167" s="152"/>
    </row>
    <row r="168" spans="1:7" s="57" customFormat="1" hidden="1" outlineLevel="1" x14ac:dyDescent="0.25">
      <c r="A168" s="56"/>
      <c r="B168" s="73" t="s">
        <v>20</v>
      </c>
      <c r="C168" s="34"/>
      <c r="D168" s="34"/>
      <c r="E168" s="34"/>
      <c r="F168" s="152"/>
      <c r="G168" s="152"/>
    </row>
    <row r="169" spans="1:7" s="57" customFormat="1" hidden="1" outlineLevel="1" x14ac:dyDescent="0.25">
      <c r="A169" s="56"/>
      <c r="B169" s="73" t="s">
        <v>21</v>
      </c>
      <c r="C169" s="34"/>
      <c r="D169" s="34"/>
      <c r="E169" s="34"/>
      <c r="F169" s="152"/>
      <c r="G169" s="152"/>
    </row>
    <row r="170" spans="1:7" s="57" customFormat="1" collapsed="1" x14ac:dyDescent="0.25">
      <c r="A170" s="84" t="s">
        <v>125</v>
      </c>
      <c r="B170" s="85" t="s">
        <v>126</v>
      </c>
      <c r="C170" s="34"/>
      <c r="D170" s="34">
        <v>0</v>
      </c>
      <c r="E170" s="34">
        <v>0</v>
      </c>
      <c r="F170" s="152">
        <v>0</v>
      </c>
      <c r="G170" s="152">
        <v>0</v>
      </c>
    </row>
    <row r="171" spans="1:7" s="57" customFormat="1" x14ac:dyDescent="0.25">
      <c r="A171" s="56" t="s">
        <v>127</v>
      </c>
      <c r="B171" s="71" t="s">
        <v>84</v>
      </c>
      <c r="C171" s="34"/>
      <c r="D171" s="34">
        <v>0</v>
      </c>
      <c r="E171" s="34">
        <v>0</v>
      </c>
      <c r="F171" s="152">
        <v>0</v>
      </c>
      <c r="G171" s="152">
        <v>0</v>
      </c>
    </row>
    <row r="172" spans="1:7" s="57" customFormat="1" x14ac:dyDescent="0.25">
      <c r="A172" s="56" t="s">
        <v>128</v>
      </c>
      <c r="B172" s="72" t="s">
        <v>86</v>
      </c>
      <c r="C172" s="34"/>
      <c r="D172" s="34">
        <v>0</v>
      </c>
      <c r="E172" s="34">
        <v>0</v>
      </c>
      <c r="F172" s="152">
        <v>0</v>
      </c>
      <c r="G172" s="152">
        <v>0</v>
      </c>
    </row>
    <row r="173" spans="1:7" s="57" customFormat="1" hidden="1" outlineLevel="1" x14ac:dyDescent="0.25">
      <c r="A173" s="56"/>
      <c r="B173" s="73" t="s">
        <v>16</v>
      </c>
      <c r="C173" s="34"/>
      <c r="D173" s="34"/>
      <c r="E173" s="34"/>
      <c r="F173" s="152"/>
      <c r="G173" s="152"/>
    </row>
    <row r="174" spans="1:7" s="57" customFormat="1" hidden="1" outlineLevel="1" x14ac:dyDescent="0.25">
      <c r="A174" s="56"/>
      <c r="B174" s="73" t="s">
        <v>17</v>
      </c>
      <c r="C174" s="34"/>
      <c r="D174" s="34"/>
      <c r="E174" s="34"/>
      <c r="F174" s="152"/>
      <c r="G174" s="152"/>
    </row>
    <row r="175" spans="1:7" s="57" customFormat="1" hidden="1" outlineLevel="1" x14ac:dyDescent="0.25">
      <c r="A175" s="56"/>
      <c r="B175" s="73" t="s">
        <v>18</v>
      </c>
      <c r="C175" s="34"/>
      <c r="D175" s="34"/>
      <c r="E175" s="34"/>
      <c r="F175" s="152"/>
      <c r="G175" s="152"/>
    </row>
    <row r="176" spans="1:7" s="57" customFormat="1" hidden="1" outlineLevel="1" x14ac:dyDescent="0.25">
      <c r="A176" s="56"/>
      <c r="B176" s="73" t="s">
        <v>19</v>
      </c>
      <c r="C176" s="34"/>
      <c r="D176" s="34"/>
      <c r="E176" s="34"/>
      <c r="F176" s="152"/>
      <c r="G176" s="152"/>
    </row>
    <row r="177" spans="1:7" s="57" customFormat="1" hidden="1" outlineLevel="1" x14ac:dyDescent="0.25">
      <c r="A177" s="56"/>
      <c r="B177" s="73" t="s">
        <v>20</v>
      </c>
      <c r="C177" s="34"/>
      <c r="D177" s="34"/>
      <c r="E177" s="34"/>
      <c r="F177" s="152"/>
      <c r="G177" s="152"/>
    </row>
    <row r="178" spans="1:7" s="57" customFormat="1" hidden="1" outlineLevel="1" x14ac:dyDescent="0.25">
      <c r="A178" s="56"/>
      <c r="B178" s="73" t="s">
        <v>21</v>
      </c>
      <c r="C178" s="34"/>
      <c r="D178" s="34"/>
      <c r="E178" s="34"/>
      <c r="F178" s="152"/>
      <c r="G178" s="152"/>
    </row>
    <row r="179" spans="1:7" s="57" customFormat="1" collapsed="1" x14ac:dyDescent="0.25">
      <c r="A179" s="56" t="s">
        <v>129</v>
      </c>
      <c r="B179" s="72" t="s">
        <v>88</v>
      </c>
      <c r="C179" s="34"/>
      <c r="D179" s="34">
        <v>0</v>
      </c>
      <c r="E179" s="34">
        <v>0</v>
      </c>
      <c r="F179" s="152">
        <v>0</v>
      </c>
      <c r="G179" s="152">
        <v>0</v>
      </c>
    </row>
    <row r="180" spans="1:7" s="57" customFormat="1" hidden="1" outlineLevel="1" x14ac:dyDescent="0.25">
      <c r="A180" s="56"/>
      <c r="B180" s="73" t="s">
        <v>16</v>
      </c>
      <c r="C180" s="34"/>
      <c r="D180" s="34"/>
      <c r="E180" s="34"/>
      <c r="F180" s="152"/>
      <c r="G180" s="152"/>
    </row>
    <row r="181" spans="1:7" s="57" customFormat="1" hidden="1" outlineLevel="1" x14ac:dyDescent="0.25">
      <c r="A181" s="56"/>
      <c r="B181" s="73" t="s">
        <v>17</v>
      </c>
      <c r="C181" s="34"/>
      <c r="D181" s="34"/>
      <c r="E181" s="34"/>
      <c r="F181" s="152"/>
      <c r="G181" s="152"/>
    </row>
    <row r="182" spans="1:7" s="57" customFormat="1" hidden="1" outlineLevel="1" x14ac:dyDescent="0.25">
      <c r="A182" s="56"/>
      <c r="B182" s="73" t="s">
        <v>18</v>
      </c>
      <c r="C182" s="34"/>
      <c r="D182" s="34"/>
      <c r="E182" s="34"/>
      <c r="F182" s="152"/>
      <c r="G182" s="152"/>
    </row>
    <row r="183" spans="1:7" s="57" customFormat="1" hidden="1" outlineLevel="1" x14ac:dyDescent="0.25">
      <c r="A183" s="56"/>
      <c r="B183" s="73" t="s">
        <v>19</v>
      </c>
      <c r="C183" s="34"/>
      <c r="D183" s="34"/>
      <c r="E183" s="34"/>
      <c r="F183" s="152"/>
      <c r="G183" s="152"/>
    </row>
    <row r="184" spans="1:7" s="57" customFormat="1" hidden="1" outlineLevel="1" x14ac:dyDescent="0.25">
      <c r="A184" s="56"/>
      <c r="B184" s="73" t="s">
        <v>20</v>
      </c>
      <c r="C184" s="34"/>
      <c r="D184" s="34"/>
      <c r="E184" s="34"/>
      <c r="F184" s="152"/>
      <c r="G184" s="152"/>
    </row>
    <row r="185" spans="1:7" s="57" customFormat="1" hidden="1" outlineLevel="1" x14ac:dyDescent="0.25">
      <c r="A185" s="56"/>
      <c r="B185" s="73" t="s">
        <v>21</v>
      </c>
      <c r="C185" s="34"/>
      <c r="D185" s="34"/>
      <c r="E185" s="34"/>
      <c r="F185" s="152"/>
      <c r="G185" s="152"/>
    </row>
    <row r="186" spans="1:7" s="57" customFormat="1" collapsed="1" x14ac:dyDescent="0.25">
      <c r="A186" s="56" t="s">
        <v>130</v>
      </c>
      <c r="B186" s="71" t="s">
        <v>90</v>
      </c>
      <c r="C186" s="34"/>
      <c r="D186" s="34"/>
      <c r="E186" s="34"/>
      <c r="F186" s="152"/>
      <c r="G186" s="152"/>
    </row>
    <row r="187" spans="1:7" s="57" customFormat="1" x14ac:dyDescent="0.25">
      <c r="A187" s="56" t="s">
        <v>131</v>
      </c>
      <c r="B187" s="72" t="s">
        <v>86</v>
      </c>
      <c r="C187" s="34"/>
      <c r="D187" s="34">
        <v>0</v>
      </c>
      <c r="E187" s="34">
        <v>0</v>
      </c>
      <c r="F187" s="152">
        <v>0</v>
      </c>
      <c r="G187" s="152">
        <v>0</v>
      </c>
    </row>
    <row r="188" spans="1:7" s="57" customFormat="1" hidden="1" outlineLevel="1" x14ac:dyDescent="0.25">
      <c r="A188" s="56"/>
      <c r="B188" s="73" t="s">
        <v>16</v>
      </c>
      <c r="C188" s="34"/>
      <c r="D188" s="34"/>
      <c r="E188" s="215"/>
      <c r="F188" s="152"/>
      <c r="G188" s="152"/>
    </row>
    <row r="189" spans="1:7" s="57" customFormat="1" hidden="1" outlineLevel="1" x14ac:dyDescent="0.25">
      <c r="A189" s="56"/>
      <c r="B189" s="73" t="s">
        <v>17</v>
      </c>
      <c r="C189" s="34"/>
      <c r="D189" s="34"/>
      <c r="E189" s="34"/>
      <c r="F189" s="152"/>
      <c r="G189" s="152"/>
    </row>
    <row r="190" spans="1:7" s="57" customFormat="1" hidden="1" outlineLevel="1" x14ac:dyDescent="0.25">
      <c r="A190" s="56"/>
      <c r="B190" s="73" t="s">
        <v>18</v>
      </c>
      <c r="C190" s="34"/>
      <c r="D190" s="34"/>
      <c r="E190" s="34"/>
      <c r="F190" s="152"/>
      <c r="G190" s="152"/>
    </row>
    <row r="191" spans="1:7" s="57" customFormat="1" hidden="1" outlineLevel="1" x14ac:dyDescent="0.25">
      <c r="A191" s="56"/>
      <c r="B191" s="73" t="s">
        <v>19</v>
      </c>
      <c r="C191" s="34"/>
      <c r="D191" s="34"/>
      <c r="E191" s="34"/>
      <c r="F191" s="152"/>
      <c r="G191" s="152"/>
    </row>
    <row r="192" spans="1:7" s="57" customFormat="1" hidden="1" outlineLevel="1" x14ac:dyDescent="0.25">
      <c r="A192" s="56"/>
      <c r="B192" s="73" t="s">
        <v>20</v>
      </c>
      <c r="C192" s="34"/>
      <c r="D192" s="34"/>
      <c r="E192" s="34"/>
      <c r="F192" s="152"/>
      <c r="G192" s="152"/>
    </row>
    <row r="193" spans="1:7" s="57" customFormat="1" hidden="1" outlineLevel="1" x14ac:dyDescent="0.25">
      <c r="A193" s="56"/>
      <c r="B193" s="73" t="s">
        <v>21</v>
      </c>
      <c r="C193" s="34"/>
      <c r="D193" s="34"/>
      <c r="E193" s="34"/>
      <c r="F193" s="152"/>
      <c r="G193" s="152"/>
    </row>
    <row r="194" spans="1:7" s="57" customFormat="1" collapsed="1" x14ac:dyDescent="0.25">
      <c r="A194" s="56" t="s">
        <v>132</v>
      </c>
      <c r="B194" s="72" t="s">
        <v>88</v>
      </c>
      <c r="C194" s="34"/>
      <c r="D194" s="34">
        <v>0</v>
      </c>
      <c r="E194" s="34">
        <v>0</v>
      </c>
      <c r="F194" s="152">
        <v>0</v>
      </c>
      <c r="G194" s="152">
        <v>0</v>
      </c>
    </row>
    <row r="195" spans="1:7" s="57" customFormat="1" hidden="1" outlineLevel="1" x14ac:dyDescent="0.25">
      <c r="A195" s="151"/>
      <c r="B195" s="73" t="s">
        <v>16</v>
      </c>
      <c r="C195" s="34"/>
      <c r="D195" s="34"/>
      <c r="E195" s="34"/>
      <c r="F195" s="152"/>
      <c r="G195" s="153"/>
    </row>
    <row r="196" spans="1:7" s="57" customFormat="1" hidden="1" outlineLevel="1" x14ac:dyDescent="0.25">
      <c r="A196" s="151"/>
      <c r="B196" s="73" t="s">
        <v>17</v>
      </c>
      <c r="C196" s="34"/>
      <c r="D196" s="34"/>
      <c r="E196" s="34"/>
      <c r="F196" s="159"/>
      <c r="G196" s="153"/>
    </row>
    <row r="197" spans="1:7" s="57" customFormat="1" hidden="1" outlineLevel="1" x14ac:dyDescent="0.25">
      <c r="A197" s="151"/>
      <c r="B197" s="73" t="s">
        <v>18</v>
      </c>
      <c r="C197" s="34"/>
      <c r="D197" s="34"/>
      <c r="E197" s="34"/>
      <c r="F197" s="152"/>
      <c r="G197" s="153"/>
    </row>
    <row r="198" spans="1:7" s="57" customFormat="1" hidden="1" outlineLevel="1" x14ac:dyDescent="0.25">
      <c r="A198" s="151"/>
      <c r="B198" s="73" t="s">
        <v>19</v>
      </c>
      <c r="C198" s="34"/>
      <c r="D198" s="34"/>
      <c r="E198" s="34"/>
      <c r="F198" s="152"/>
      <c r="G198" s="153"/>
    </row>
    <row r="199" spans="1:7" s="57" customFormat="1" hidden="1" outlineLevel="1" x14ac:dyDescent="0.25">
      <c r="A199" s="151"/>
      <c r="B199" s="73" t="s">
        <v>20</v>
      </c>
      <c r="C199" s="34"/>
      <c r="D199" s="34"/>
      <c r="E199" s="34"/>
      <c r="F199" s="152"/>
      <c r="G199" s="153"/>
    </row>
    <row r="200" spans="1:7" s="57" customFormat="1" ht="16.5" hidden="1" outlineLevel="1" thickBot="1" x14ac:dyDescent="0.3">
      <c r="A200" s="160"/>
      <c r="B200" s="161" t="s">
        <v>21</v>
      </c>
      <c r="C200" s="162"/>
      <c r="D200" s="162"/>
      <c r="E200" s="162"/>
      <c r="F200" s="163"/>
      <c r="G200" s="164"/>
    </row>
    <row r="201" spans="1:7" s="57" customFormat="1" collapsed="1" x14ac:dyDescent="0.25">
      <c r="A201" s="86"/>
      <c r="C201" s="78"/>
      <c r="D201" s="78"/>
      <c r="E201" s="78"/>
      <c r="F201" s="78"/>
      <c r="G201" s="78"/>
    </row>
    <row r="202" spans="1:7" s="57" customFormat="1" x14ac:dyDescent="0.25">
      <c r="A202" s="88"/>
      <c r="B202" s="148"/>
      <c r="C202" s="78"/>
      <c r="D202" s="78"/>
      <c r="E202" s="78"/>
      <c r="F202" s="148"/>
      <c r="G202" s="78"/>
    </row>
    <row r="203" spans="1:7" s="57" customFormat="1" x14ac:dyDescent="0.25">
      <c r="A203" s="88"/>
      <c r="B203" s="148"/>
      <c r="C203" s="78"/>
      <c r="D203" s="78"/>
      <c r="E203" s="78"/>
      <c r="F203" s="148"/>
      <c r="G203" s="78"/>
    </row>
    <row r="204" spans="1:7" s="57" customFormat="1" x14ac:dyDescent="0.25">
      <c r="A204" s="77"/>
      <c r="B204" s="242"/>
      <c r="C204" s="78"/>
      <c r="D204" s="78"/>
      <c r="E204" s="78"/>
      <c r="F204" s="78"/>
      <c r="G204" s="78"/>
    </row>
    <row r="205" spans="1:7" s="57" customFormat="1" ht="39.75" customHeight="1" x14ac:dyDescent="0.25">
      <c r="A205" s="77"/>
      <c r="B205" s="242"/>
      <c r="C205" s="78"/>
      <c r="D205" s="78"/>
      <c r="E205" s="78"/>
      <c r="F205" s="78"/>
      <c r="G205" s="78"/>
    </row>
    <row r="206" spans="1:7" s="57" customFormat="1" x14ac:dyDescent="0.25">
      <c r="A206" s="77"/>
      <c r="C206" s="78"/>
      <c r="D206" s="78"/>
      <c r="E206" s="78"/>
      <c r="F206" s="78"/>
      <c r="G206" s="78"/>
    </row>
  </sheetData>
  <mergeCells count="4">
    <mergeCell ref="B204:B205"/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74" fitToHeight="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BreakPreview" zoomScale="80" zoomScaleNormal="100" zoomScaleSheetLayoutView="80" workbookViewId="0">
      <selection activeCell="G37" sqref="G37"/>
    </sheetView>
  </sheetViews>
  <sheetFormatPr defaultRowHeight="15.75" outlineLevelRow="1" x14ac:dyDescent="0.25"/>
  <cols>
    <col min="1" max="1" width="9.140625" style="63"/>
    <col min="2" max="2" width="66.85546875" style="40" customWidth="1"/>
    <col min="3" max="3" width="12.28515625" style="59" customWidth="1"/>
    <col min="4" max="4" width="14.42578125" style="59" customWidth="1"/>
    <col min="5" max="5" width="18.85546875" style="59" customWidth="1"/>
    <col min="6" max="6" width="24.7109375" style="59" customWidth="1"/>
    <col min="7" max="7" width="18.140625" style="59" customWidth="1"/>
    <col min="8" max="8" width="2.28515625" style="40" customWidth="1"/>
    <col min="9" max="16384" width="9.140625" style="40"/>
  </cols>
  <sheetData>
    <row r="1" spans="1:7" ht="52.5" customHeight="1" x14ac:dyDescent="0.3">
      <c r="E1" s="76"/>
      <c r="F1" s="237" t="s">
        <v>228</v>
      </c>
      <c r="G1" s="237"/>
    </row>
    <row r="2" spans="1:7" ht="18.75" hidden="1" x14ac:dyDescent="0.3">
      <c r="E2" s="76"/>
    </row>
    <row r="3" spans="1:7" ht="18.75" hidden="1" x14ac:dyDescent="0.3">
      <c r="E3" s="76"/>
    </row>
    <row r="4" spans="1:7" ht="18.75" hidden="1" x14ac:dyDescent="0.3">
      <c r="E4" s="76"/>
    </row>
    <row r="5" spans="1:7" ht="18.75" hidden="1" x14ac:dyDescent="0.3">
      <c r="E5" s="76"/>
    </row>
    <row r="6" spans="1:7" hidden="1" x14ac:dyDescent="0.25">
      <c r="E6" s="247"/>
      <c r="F6" s="247"/>
      <c r="G6" s="247"/>
    </row>
    <row r="7" spans="1:7" hidden="1" x14ac:dyDescent="0.25">
      <c r="E7" s="89"/>
      <c r="F7" s="89"/>
      <c r="G7" s="89"/>
    </row>
    <row r="8" spans="1:7" ht="54" customHeight="1" x14ac:dyDescent="0.25">
      <c r="A8" s="248" t="s">
        <v>0</v>
      </c>
      <c r="B8" s="248"/>
      <c r="C8" s="248"/>
      <c r="D8" s="248"/>
      <c r="E8" s="248"/>
      <c r="F8" s="248"/>
      <c r="G8" s="248"/>
    </row>
    <row r="9" spans="1:7" ht="18" x14ac:dyDescent="0.25">
      <c r="A9" s="245" t="s">
        <v>244</v>
      </c>
      <c r="B9" s="245"/>
      <c r="C9" s="245"/>
      <c r="D9" s="245"/>
      <c r="E9" s="245"/>
      <c r="F9" s="245"/>
      <c r="G9" s="245"/>
    </row>
    <row r="10" spans="1:7" s="43" customFormat="1" ht="63" x14ac:dyDescent="0.25">
      <c r="A10" s="41" t="s">
        <v>1</v>
      </c>
      <c r="B10" s="42" t="s">
        <v>2</v>
      </c>
      <c r="C10" s="42" t="s">
        <v>3</v>
      </c>
      <c r="D10" s="42" t="s">
        <v>4</v>
      </c>
      <c r="E10" s="42" t="s">
        <v>5</v>
      </c>
      <c r="F10" s="42" t="s">
        <v>6</v>
      </c>
      <c r="G10" s="42" t="s">
        <v>7</v>
      </c>
    </row>
    <row r="11" spans="1:7" s="46" customFormat="1" ht="12.75" x14ac:dyDescent="0.25">
      <c r="A11" s="44" t="s">
        <v>8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x14ac:dyDescent="0.25">
      <c r="A12" s="64" t="s">
        <v>133</v>
      </c>
      <c r="B12" s="47" t="s">
        <v>134</v>
      </c>
      <c r="C12" s="48"/>
      <c r="D12" s="48"/>
      <c r="E12" s="48">
        <v>0</v>
      </c>
      <c r="F12" s="48">
        <v>0</v>
      </c>
      <c r="G12" s="49">
        <v>0</v>
      </c>
    </row>
    <row r="13" spans="1:7" x14ac:dyDescent="0.25">
      <c r="A13" s="55" t="s">
        <v>135</v>
      </c>
      <c r="B13" s="51" t="s">
        <v>136</v>
      </c>
      <c r="C13" s="52"/>
      <c r="D13" s="52"/>
      <c r="E13" s="52">
        <v>0</v>
      </c>
      <c r="F13" s="52">
        <v>0</v>
      </c>
      <c r="G13" s="53">
        <v>0</v>
      </c>
    </row>
    <row r="14" spans="1:7" x14ac:dyDescent="0.25">
      <c r="A14" s="55"/>
      <c r="B14" s="90" t="s">
        <v>137</v>
      </c>
      <c r="C14" s="52"/>
      <c r="D14" s="52"/>
      <c r="E14" s="52">
        <v>0</v>
      </c>
      <c r="F14" s="52">
        <v>0</v>
      </c>
      <c r="G14" s="53">
        <v>0</v>
      </c>
    </row>
    <row r="15" spans="1:7" hidden="1" outlineLevel="1" x14ac:dyDescent="0.25">
      <c r="A15" s="55"/>
      <c r="B15" s="91" t="s">
        <v>138</v>
      </c>
      <c r="C15" s="52"/>
      <c r="D15" s="52"/>
      <c r="E15" s="52">
        <v>0</v>
      </c>
      <c r="F15" s="52">
        <v>0</v>
      </c>
      <c r="G15" s="53">
        <v>0</v>
      </c>
    </row>
    <row r="16" spans="1:7" hidden="1" outlineLevel="1" x14ac:dyDescent="0.25">
      <c r="A16" s="55"/>
      <c r="B16" s="91" t="s">
        <v>139</v>
      </c>
      <c r="C16" s="52"/>
      <c r="D16" s="52"/>
      <c r="E16" s="52"/>
      <c r="F16" s="52"/>
      <c r="G16" s="53"/>
    </row>
    <row r="17" spans="1:7" hidden="1" outlineLevel="1" x14ac:dyDescent="0.25">
      <c r="A17" s="55"/>
      <c r="B17" s="91" t="s">
        <v>140</v>
      </c>
      <c r="C17" s="48"/>
      <c r="D17" s="48"/>
      <c r="E17" s="48"/>
      <c r="F17" s="48"/>
      <c r="G17" s="49"/>
    </row>
    <row r="18" spans="1:7" hidden="1" outlineLevel="1" x14ac:dyDescent="0.25">
      <c r="A18" s="55"/>
      <c r="B18" s="91" t="s">
        <v>141</v>
      </c>
      <c r="C18" s="48"/>
      <c r="D18" s="48"/>
      <c r="E18" s="48"/>
      <c r="F18" s="48"/>
      <c r="G18" s="49"/>
    </row>
    <row r="19" spans="1:7" s="92" customFormat="1" collapsed="1" x14ac:dyDescent="0.25">
      <c r="A19" s="64" t="s">
        <v>142</v>
      </c>
      <c r="B19" s="51" t="s">
        <v>143</v>
      </c>
      <c r="C19" s="48"/>
      <c r="D19" s="48"/>
      <c r="E19" s="48">
        <v>0</v>
      </c>
      <c r="F19" s="48">
        <v>0</v>
      </c>
      <c r="G19" s="49">
        <v>0</v>
      </c>
    </row>
    <row r="20" spans="1:7" x14ac:dyDescent="0.25">
      <c r="A20" s="55"/>
      <c r="B20" s="90" t="s">
        <v>137</v>
      </c>
      <c r="C20" s="52"/>
      <c r="D20" s="52"/>
      <c r="E20" s="52">
        <v>0</v>
      </c>
      <c r="F20" s="52">
        <v>0</v>
      </c>
      <c r="G20" s="53">
        <v>0</v>
      </c>
    </row>
    <row r="21" spans="1:7" hidden="1" outlineLevel="1" x14ac:dyDescent="0.25">
      <c r="A21" s="50"/>
      <c r="B21" s="91" t="s">
        <v>138</v>
      </c>
      <c r="C21" s="52"/>
      <c r="D21" s="52"/>
      <c r="E21" s="52"/>
      <c r="F21" s="52"/>
      <c r="G21" s="53"/>
    </row>
    <row r="22" spans="1:7" hidden="1" outlineLevel="1" x14ac:dyDescent="0.25">
      <c r="A22" s="50"/>
      <c r="B22" s="91" t="s">
        <v>139</v>
      </c>
      <c r="C22" s="52"/>
      <c r="D22" s="52"/>
      <c r="E22" s="52"/>
      <c r="F22" s="52"/>
      <c r="G22" s="53"/>
    </row>
    <row r="23" spans="1:7" hidden="1" outlineLevel="1" x14ac:dyDescent="0.25">
      <c r="A23" s="50"/>
      <c r="B23" s="91" t="s">
        <v>140</v>
      </c>
      <c r="C23" s="52"/>
      <c r="D23" s="52"/>
      <c r="E23" s="52"/>
      <c r="F23" s="52"/>
      <c r="G23" s="53"/>
    </row>
    <row r="24" spans="1:7" hidden="1" outlineLevel="1" x14ac:dyDescent="0.25">
      <c r="A24" s="50"/>
      <c r="B24" s="91" t="s">
        <v>141</v>
      </c>
      <c r="C24" s="52"/>
      <c r="D24" s="52"/>
      <c r="E24" s="52"/>
      <c r="F24" s="52"/>
      <c r="G24" s="53"/>
    </row>
    <row r="25" spans="1:7" collapsed="1" x14ac:dyDescent="0.25">
      <c r="A25" s="50" t="s">
        <v>144</v>
      </c>
      <c r="B25" s="51" t="s">
        <v>145</v>
      </c>
      <c r="C25" s="52"/>
      <c r="D25" s="52"/>
      <c r="E25" s="52">
        <v>0</v>
      </c>
      <c r="F25" s="52">
        <v>0</v>
      </c>
      <c r="G25" s="53">
        <v>0</v>
      </c>
    </row>
    <row r="26" spans="1:7" hidden="1" outlineLevel="1" x14ac:dyDescent="0.25">
      <c r="A26" s="50"/>
      <c r="B26" s="91" t="s">
        <v>137</v>
      </c>
      <c r="C26" s="52"/>
      <c r="D26" s="52"/>
      <c r="E26" s="52"/>
      <c r="F26" s="52"/>
      <c r="G26" s="53"/>
    </row>
    <row r="27" spans="1:7" hidden="1" outlineLevel="1" x14ac:dyDescent="0.25">
      <c r="A27" s="50"/>
      <c r="B27" s="91" t="s">
        <v>138</v>
      </c>
      <c r="C27" s="52"/>
      <c r="D27" s="52"/>
      <c r="E27" s="52"/>
      <c r="F27" s="52"/>
      <c r="G27" s="53"/>
    </row>
    <row r="28" spans="1:7" hidden="1" outlineLevel="1" x14ac:dyDescent="0.25">
      <c r="A28" s="50"/>
      <c r="B28" s="91" t="s">
        <v>139</v>
      </c>
      <c r="C28" s="52"/>
      <c r="D28" s="52"/>
      <c r="E28" s="52"/>
      <c r="F28" s="52"/>
      <c r="G28" s="53"/>
    </row>
    <row r="29" spans="1:7" hidden="1" outlineLevel="1" x14ac:dyDescent="0.25">
      <c r="A29" s="50"/>
      <c r="B29" s="91" t="s">
        <v>140</v>
      </c>
      <c r="C29" s="52"/>
      <c r="D29" s="52"/>
      <c r="E29" s="52"/>
      <c r="F29" s="52"/>
      <c r="G29" s="53"/>
    </row>
    <row r="30" spans="1:7" hidden="1" outlineLevel="1" x14ac:dyDescent="0.25">
      <c r="A30" s="50"/>
      <c r="B30" s="91" t="s">
        <v>141</v>
      </c>
      <c r="C30" s="52"/>
      <c r="D30" s="52"/>
      <c r="E30" s="52"/>
      <c r="F30" s="52"/>
      <c r="G30" s="53"/>
    </row>
    <row r="31" spans="1:7" ht="15.75" customHeight="1" collapsed="1" x14ac:dyDescent="0.25">
      <c r="G31" s="40"/>
    </row>
    <row r="32" spans="1:7" x14ac:dyDescent="0.25">
      <c r="A32" s="60"/>
      <c r="B32" s="61"/>
      <c r="F32" s="61"/>
      <c r="G32" s="40"/>
    </row>
    <row r="33" spans="1:7" x14ac:dyDescent="0.25">
      <c r="A33" s="62"/>
      <c r="B33" s="61"/>
      <c r="F33" s="61"/>
      <c r="G33" s="40"/>
    </row>
    <row r="34" spans="1:7" x14ac:dyDescent="0.25">
      <c r="A34" s="62"/>
      <c r="B34" s="61"/>
      <c r="F34" s="61"/>
      <c r="G34" s="40"/>
    </row>
    <row r="35" spans="1:7" x14ac:dyDescent="0.25">
      <c r="B35" s="93"/>
      <c r="G35" s="40"/>
    </row>
    <row r="36" spans="1:7" x14ac:dyDescent="0.25">
      <c r="A36" s="58"/>
      <c r="G36" s="40"/>
    </row>
    <row r="37" spans="1:7" x14ac:dyDescent="0.25">
      <c r="A37" s="58"/>
      <c r="G37" s="40"/>
    </row>
    <row r="38" spans="1:7" x14ac:dyDescent="0.25">
      <c r="G38" s="40"/>
    </row>
  </sheetData>
  <mergeCells count="4">
    <mergeCell ref="F1:G1"/>
    <mergeCell ref="E6:G6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BreakPreview" zoomScale="80" zoomScaleNormal="100" zoomScaleSheetLayoutView="80" workbookViewId="0">
      <selection activeCell="F40" sqref="F40"/>
    </sheetView>
  </sheetViews>
  <sheetFormatPr defaultRowHeight="15.75" outlineLevelRow="1" x14ac:dyDescent="0.25"/>
  <cols>
    <col min="1" max="1" width="9.140625" style="63"/>
    <col min="2" max="2" width="66.85546875" style="40" customWidth="1"/>
    <col min="3" max="3" width="12.28515625" style="59" customWidth="1"/>
    <col min="4" max="4" width="14.42578125" style="59" customWidth="1"/>
    <col min="5" max="5" width="18.85546875" style="59" customWidth="1"/>
    <col min="6" max="6" width="24.7109375" style="59" customWidth="1"/>
    <col min="7" max="7" width="18.140625" style="59" customWidth="1"/>
    <col min="8" max="8" width="2.140625" style="40" customWidth="1"/>
    <col min="9" max="16384" width="9.140625" style="40"/>
  </cols>
  <sheetData>
    <row r="1" spans="1:7" ht="52.5" customHeight="1" x14ac:dyDescent="0.3">
      <c r="E1" s="76"/>
      <c r="F1" s="237" t="s">
        <v>228</v>
      </c>
      <c r="G1" s="237"/>
    </row>
    <row r="2" spans="1:7" ht="18.75" hidden="1" x14ac:dyDescent="0.3">
      <c r="E2" s="76"/>
    </row>
    <row r="3" spans="1:7" ht="18.75" hidden="1" x14ac:dyDescent="0.3">
      <c r="E3" s="76"/>
    </row>
    <row r="4" spans="1:7" ht="18.75" hidden="1" x14ac:dyDescent="0.3">
      <c r="E4" s="76"/>
    </row>
    <row r="5" spans="1:7" ht="18.75" hidden="1" x14ac:dyDescent="0.3">
      <c r="E5" s="76"/>
    </row>
    <row r="6" spans="1:7" hidden="1" x14ac:dyDescent="0.25">
      <c r="E6" s="247"/>
      <c r="F6" s="247"/>
      <c r="G6" s="247"/>
    </row>
    <row r="7" spans="1:7" hidden="1" x14ac:dyDescent="0.25">
      <c r="E7" s="89"/>
      <c r="F7" s="89"/>
      <c r="G7" s="89"/>
    </row>
    <row r="8" spans="1:7" ht="54" customHeight="1" x14ac:dyDescent="0.25">
      <c r="A8" s="248" t="s">
        <v>0</v>
      </c>
      <c r="B8" s="248"/>
      <c r="C8" s="248"/>
      <c r="D8" s="248"/>
      <c r="E8" s="248"/>
      <c r="F8" s="248"/>
      <c r="G8" s="248"/>
    </row>
    <row r="9" spans="1:7" ht="18" x14ac:dyDescent="0.25">
      <c r="A9" s="249" t="s">
        <v>242</v>
      </c>
      <c r="B9" s="249"/>
      <c r="C9" s="249"/>
      <c r="D9" s="249"/>
      <c r="E9" s="249"/>
      <c r="F9" s="249"/>
      <c r="G9" s="249"/>
    </row>
    <row r="10" spans="1:7" s="43" customFormat="1" ht="63" x14ac:dyDescent="0.25">
      <c r="A10" s="41" t="s">
        <v>1</v>
      </c>
      <c r="B10" s="42" t="s">
        <v>2</v>
      </c>
      <c r="C10" s="42" t="s">
        <v>3</v>
      </c>
      <c r="D10" s="42" t="s">
        <v>4</v>
      </c>
      <c r="E10" s="42" t="s">
        <v>5</v>
      </c>
      <c r="F10" s="42" t="s">
        <v>6</v>
      </c>
      <c r="G10" s="42" t="s">
        <v>7</v>
      </c>
    </row>
    <row r="11" spans="1:7" s="46" customFormat="1" ht="12.75" x14ac:dyDescent="0.25">
      <c r="A11" s="44" t="s">
        <v>8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x14ac:dyDescent="0.25">
      <c r="A12" s="64" t="s">
        <v>133</v>
      </c>
      <c r="B12" s="47" t="s">
        <v>134</v>
      </c>
      <c r="C12" s="48"/>
      <c r="D12" s="48"/>
      <c r="E12" s="48">
        <v>0</v>
      </c>
      <c r="F12" s="48">
        <v>0</v>
      </c>
      <c r="G12" s="49">
        <v>0</v>
      </c>
    </row>
    <row r="13" spans="1:7" x14ac:dyDescent="0.25">
      <c r="A13" s="55" t="s">
        <v>135</v>
      </c>
      <c r="B13" s="51" t="s">
        <v>136</v>
      </c>
      <c r="C13" s="52"/>
      <c r="D13" s="52"/>
      <c r="E13" s="52">
        <v>0</v>
      </c>
      <c r="F13" s="52">
        <v>0</v>
      </c>
      <c r="G13" s="53">
        <v>0</v>
      </c>
    </row>
    <row r="14" spans="1:7" x14ac:dyDescent="0.25">
      <c r="A14" s="55"/>
      <c r="B14" s="90" t="s">
        <v>137</v>
      </c>
      <c r="C14" s="52"/>
      <c r="D14" s="52"/>
      <c r="E14" s="52">
        <v>0</v>
      </c>
      <c r="F14" s="52">
        <v>0</v>
      </c>
      <c r="G14" s="53">
        <v>0</v>
      </c>
    </row>
    <row r="15" spans="1:7" hidden="1" outlineLevel="1" x14ac:dyDescent="0.25">
      <c r="A15" s="55"/>
      <c r="B15" s="91" t="s">
        <v>138</v>
      </c>
      <c r="C15" s="52"/>
      <c r="D15" s="52"/>
      <c r="E15" s="52">
        <v>0</v>
      </c>
      <c r="F15" s="52">
        <v>0</v>
      </c>
      <c r="G15" s="53">
        <v>0</v>
      </c>
    </row>
    <row r="16" spans="1:7" hidden="1" outlineLevel="1" x14ac:dyDescent="0.25">
      <c r="A16" s="55"/>
      <c r="B16" s="91" t="s">
        <v>139</v>
      </c>
      <c r="C16" s="52"/>
      <c r="D16" s="52"/>
      <c r="E16" s="52"/>
      <c r="F16" s="52"/>
      <c r="G16" s="53"/>
    </row>
    <row r="17" spans="1:7" hidden="1" outlineLevel="1" x14ac:dyDescent="0.25">
      <c r="A17" s="55"/>
      <c r="B17" s="91" t="s">
        <v>140</v>
      </c>
      <c r="C17" s="48"/>
      <c r="D17" s="48"/>
      <c r="E17" s="48"/>
      <c r="F17" s="48"/>
      <c r="G17" s="49"/>
    </row>
    <row r="18" spans="1:7" hidden="1" outlineLevel="1" x14ac:dyDescent="0.25">
      <c r="A18" s="55"/>
      <c r="B18" s="91" t="s">
        <v>141</v>
      </c>
      <c r="C18" s="48"/>
      <c r="D18" s="48"/>
      <c r="E18" s="48"/>
      <c r="F18" s="48"/>
      <c r="G18" s="49"/>
    </row>
    <row r="19" spans="1:7" s="92" customFormat="1" collapsed="1" x14ac:dyDescent="0.25">
      <c r="A19" s="64" t="s">
        <v>142</v>
      </c>
      <c r="B19" s="51" t="s">
        <v>143</v>
      </c>
      <c r="C19" s="48"/>
      <c r="D19" s="48"/>
      <c r="E19" s="48">
        <v>0</v>
      </c>
      <c r="F19" s="48">
        <v>0</v>
      </c>
      <c r="G19" s="49">
        <v>0</v>
      </c>
    </row>
    <row r="20" spans="1:7" x14ac:dyDescent="0.25">
      <c r="A20" s="55"/>
      <c r="B20" s="90" t="s">
        <v>137</v>
      </c>
      <c r="C20" s="52"/>
      <c r="D20" s="52"/>
      <c r="E20" s="52">
        <v>0</v>
      </c>
      <c r="F20" s="52">
        <v>0</v>
      </c>
      <c r="G20" s="53">
        <v>0</v>
      </c>
    </row>
    <row r="21" spans="1:7" hidden="1" outlineLevel="1" x14ac:dyDescent="0.25">
      <c r="A21" s="50"/>
      <c r="B21" s="91" t="s">
        <v>138</v>
      </c>
      <c r="C21" s="52"/>
      <c r="D21" s="52"/>
      <c r="E21" s="52"/>
      <c r="F21" s="52"/>
      <c r="G21" s="53"/>
    </row>
    <row r="22" spans="1:7" hidden="1" outlineLevel="1" x14ac:dyDescent="0.25">
      <c r="A22" s="50"/>
      <c r="B22" s="91" t="s">
        <v>139</v>
      </c>
      <c r="C22" s="52"/>
      <c r="D22" s="52"/>
      <c r="E22" s="52"/>
      <c r="F22" s="52"/>
      <c r="G22" s="53"/>
    </row>
    <row r="23" spans="1:7" hidden="1" outlineLevel="1" x14ac:dyDescent="0.25">
      <c r="A23" s="50"/>
      <c r="B23" s="91" t="s">
        <v>140</v>
      </c>
      <c r="C23" s="52"/>
      <c r="D23" s="52"/>
      <c r="E23" s="52"/>
      <c r="F23" s="52"/>
      <c r="G23" s="53"/>
    </row>
    <row r="24" spans="1:7" hidden="1" outlineLevel="1" x14ac:dyDescent="0.25">
      <c r="A24" s="50"/>
      <c r="B24" s="91" t="s">
        <v>141</v>
      </c>
      <c r="C24" s="52"/>
      <c r="D24" s="52"/>
      <c r="E24" s="52"/>
      <c r="F24" s="52"/>
      <c r="G24" s="53"/>
    </row>
    <row r="25" spans="1:7" collapsed="1" x14ac:dyDescent="0.25">
      <c r="A25" s="50" t="s">
        <v>144</v>
      </c>
      <c r="B25" s="51" t="s">
        <v>145</v>
      </c>
      <c r="C25" s="52"/>
      <c r="D25" s="52"/>
      <c r="E25" s="52">
        <v>0</v>
      </c>
      <c r="F25" s="52">
        <v>0</v>
      </c>
      <c r="G25" s="53">
        <v>0</v>
      </c>
    </row>
    <row r="26" spans="1:7" hidden="1" outlineLevel="1" x14ac:dyDescent="0.25">
      <c r="A26" s="50"/>
      <c r="B26" s="91" t="s">
        <v>137</v>
      </c>
      <c r="C26" s="52"/>
      <c r="D26" s="52"/>
      <c r="E26" s="52"/>
      <c r="F26" s="52"/>
      <c r="G26" s="53"/>
    </row>
    <row r="27" spans="1:7" hidden="1" outlineLevel="1" x14ac:dyDescent="0.25">
      <c r="A27" s="50"/>
      <c r="B27" s="91" t="s">
        <v>138</v>
      </c>
      <c r="C27" s="52"/>
      <c r="D27" s="52"/>
      <c r="E27" s="52"/>
      <c r="F27" s="52"/>
      <c r="G27" s="53"/>
    </row>
    <row r="28" spans="1:7" hidden="1" outlineLevel="1" x14ac:dyDescent="0.25">
      <c r="A28" s="50"/>
      <c r="B28" s="91" t="s">
        <v>139</v>
      </c>
      <c r="C28" s="52"/>
      <c r="D28" s="52"/>
      <c r="E28" s="52"/>
      <c r="F28" s="52"/>
      <c r="G28" s="53"/>
    </row>
    <row r="29" spans="1:7" hidden="1" outlineLevel="1" x14ac:dyDescent="0.25">
      <c r="A29" s="50"/>
      <c r="B29" s="91" t="s">
        <v>140</v>
      </c>
      <c r="C29" s="52"/>
      <c r="D29" s="52"/>
      <c r="E29" s="52"/>
      <c r="F29" s="52"/>
      <c r="G29" s="53"/>
    </row>
    <row r="30" spans="1:7" hidden="1" outlineLevel="1" x14ac:dyDescent="0.25">
      <c r="A30" s="50"/>
      <c r="B30" s="91" t="s">
        <v>141</v>
      </c>
      <c r="C30" s="52"/>
      <c r="D30" s="52"/>
      <c r="E30" s="52"/>
      <c r="F30" s="52"/>
      <c r="G30" s="53"/>
    </row>
    <row r="31" spans="1:7" collapsed="1" x14ac:dyDescent="0.25"/>
    <row r="32" spans="1:7" x14ac:dyDescent="0.25">
      <c r="A32" s="60"/>
      <c r="B32" s="61"/>
      <c r="F32" s="61"/>
    </row>
    <row r="33" spans="1:6" x14ac:dyDescent="0.25">
      <c r="A33" s="62"/>
      <c r="B33" s="61"/>
      <c r="F33" s="61"/>
    </row>
    <row r="34" spans="1:6" x14ac:dyDescent="0.25">
      <c r="A34" s="62"/>
      <c r="B34" s="61"/>
      <c r="F34" s="61"/>
    </row>
    <row r="35" spans="1:6" x14ac:dyDescent="0.25">
      <c r="B35" s="93"/>
    </row>
    <row r="36" spans="1:6" x14ac:dyDescent="0.25">
      <c r="A36" s="58"/>
    </row>
    <row r="37" spans="1:6" x14ac:dyDescent="0.25">
      <c r="A37" s="58"/>
    </row>
  </sheetData>
  <mergeCells count="4">
    <mergeCell ref="A9:G9"/>
    <mergeCell ref="F1:G1"/>
    <mergeCell ref="E6:G6"/>
    <mergeCell ref="A8:G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view="pageBreakPreview" zoomScale="80" zoomScaleNormal="100" zoomScaleSheetLayoutView="80" workbookViewId="0">
      <selection activeCell="F50" sqref="F50"/>
    </sheetView>
  </sheetViews>
  <sheetFormatPr defaultRowHeight="15.75" outlineLevelRow="1" x14ac:dyDescent="0.25"/>
  <cols>
    <col min="1" max="1" width="5.42578125" style="63" customWidth="1"/>
    <col min="2" max="2" width="78.85546875" style="40" customWidth="1"/>
    <col min="3" max="3" width="10.140625" style="59" bestFit="1" customWidth="1"/>
    <col min="4" max="4" width="12.140625" style="59" bestFit="1" customWidth="1"/>
    <col min="5" max="5" width="19.85546875" style="59" bestFit="1" customWidth="1"/>
    <col min="6" max="6" width="24.28515625" style="59" bestFit="1" customWidth="1"/>
    <col min="7" max="7" width="21.28515625" style="59" bestFit="1" customWidth="1"/>
    <col min="8" max="8" width="2.5703125" style="40" customWidth="1"/>
    <col min="9" max="16384" width="9.140625" style="40"/>
  </cols>
  <sheetData>
    <row r="1" spans="1:7" ht="55.5" customHeight="1" x14ac:dyDescent="0.3">
      <c r="E1" s="165"/>
      <c r="F1" s="250" t="s">
        <v>228</v>
      </c>
      <c r="G1" s="250"/>
    </row>
    <row r="2" spans="1:7" ht="18" hidden="1" x14ac:dyDescent="0.25">
      <c r="E2" s="165"/>
    </row>
    <row r="3" spans="1:7" ht="18" hidden="1" x14ac:dyDescent="0.25">
      <c r="E3" s="165"/>
    </row>
    <row r="4" spans="1:7" ht="18" hidden="1" x14ac:dyDescent="0.25">
      <c r="E4" s="165"/>
    </row>
    <row r="5" spans="1:7" ht="18" hidden="1" x14ac:dyDescent="0.25">
      <c r="E5" s="165"/>
      <c r="F5" s="121"/>
      <c r="G5" s="121"/>
    </row>
    <row r="6" spans="1:7" hidden="1" x14ac:dyDescent="0.25">
      <c r="E6" s="121"/>
      <c r="F6" s="121"/>
      <c r="G6" s="121"/>
    </row>
    <row r="7" spans="1:7" ht="66.75" customHeight="1" x14ac:dyDescent="0.25">
      <c r="A7" s="248" t="s">
        <v>0</v>
      </c>
      <c r="B7" s="248"/>
      <c r="C7" s="248"/>
      <c r="D7" s="248"/>
      <c r="E7" s="248"/>
      <c r="F7" s="248"/>
      <c r="G7" s="248"/>
    </row>
    <row r="8" spans="1:7" ht="18.75" customHeight="1" x14ac:dyDescent="0.25">
      <c r="A8" s="249" t="s">
        <v>244</v>
      </c>
      <c r="B8" s="249"/>
      <c r="C8" s="249"/>
      <c r="D8" s="249"/>
      <c r="E8" s="249"/>
      <c r="F8" s="249"/>
      <c r="G8" s="249"/>
    </row>
    <row r="9" spans="1:7" s="43" customFormat="1" ht="63" x14ac:dyDescent="0.25">
      <c r="A9" s="41" t="s">
        <v>1</v>
      </c>
      <c r="B9" s="42" t="s">
        <v>2</v>
      </c>
      <c r="C9" s="42" t="s">
        <v>3</v>
      </c>
      <c r="D9" s="42" t="s">
        <v>4</v>
      </c>
      <c r="E9" s="42" t="s">
        <v>428</v>
      </c>
      <c r="F9" s="42" t="s">
        <v>6</v>
      </c>
      <c r="G9" s="42" t="s">
        <v>7</v>
      </c>
    </row>
    <row r="10" spans="1:7" s="46" customFormat="1" ht="12.75" x14ac:dyDescent="0.25">
      <c r="A10" s="44" t="s">
        <v>8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</row>
    <row r="11" spans="1:7" x14ac:dyDescent="0.25">
      <c r="A11" s="96" t="s">
        <v>146</v>
      </c>
      <c r="B11" s="166" t="s">
        <v>245</v>
      </c>
      <c r="C11" s="48"/>
      <c r="D11" s="48"/>
      <c r="E11" s="48"/>
      <c r="F11" s="48"/>
      <c r="G11" s="48"/>
    </row>
    <row r="12" spans="1:7" x14ac:dyDescent="0.25">
      <c r="A12" s="55" t="s">
        <v>147</v>
      </c>
      <c r="B12" s="51" t="s">
        <v>148</v>
      </c>
      <c r="C12" s="52"/>
      <c r="D12" s="52"/>
      <c r="E12" s="52"/>
      <c r="F12" s="52"/>
      <c r="G12" s="52"/>
    </row>
    <row r="13" spans="1:7" x14ac:dyDescent="0.25">
      <c r="A13" s="55" t="s">
        <v>149</v>
      </c>
      <c r="B13" s="54" t="s">
        <v>150</v>
      </c>
      <c r="C13" s="52"/>
      <c r="D13" s="52"/>
      <c r="E13" s="52">
        <v>0</v>
      </c>
      <c r="F13" s="52">
        <v>0</v>
      </c>
      <c r="G13" s="52">
        <v>0</v>
      </c>
    </row>
    <row r="14" spans="1:7" hidden="1" outlineLevel="1" x14ac:dyDescent="0.25">
      <c r="A14" s="55"/>
      <c r="B14" s="167" t="s">
        <v>151</v>
      </c>
      <c r="C14" s="69"/>
      <c r="D14" s="69"/>
      <c r="E14" s="69">
        <v>0</v>
      </c>
      <c r="F14" s="69">
        <v>0</v>
      </c>
      <c r="G14" s="168">
        <v>0</v>
      </c>
    </row>
    <row r="15" spans="1:7" hidden="1" outlineLevel="1" x14ac:dyDescent="0.25">
      <c r="A15" s="55"/>
      <c r="B15" s="167" t="s">
        <v>152</v>
      </c>
      <c r="C15" s="34"/>
      <c r="D15" s="34"/>
      <c r="E15" s="34">
        <v>0</v>
      </c>
      <c r="F15" s="34">
        <v>0</v>
      </c>
      <c r="G15" s="39">
        <v>0</v>
      </c>
    </row>
    <row r="16" spans="1:7" hidden="1" outlineLevel="1" x14ac:dyDescent="0.25">
      <c r="A16" s="55"/>
      <c r="B16" s="167" t="s">
        <v>153</v>
      </c>
      <c r="C16" s="34"/>
      <c r="D16" s="34"/>
      <c r="E16" s="34">
        <v>0</v>
      </c>
      <c r="F16" s="34">
        <v>0</v>
      </c>
      <c r="G16" s="39">
        <v>0</v>
      </c>
    </row>
    <row r="17" spans="1:7" hidden="1" outlineLevel="1" x14ac:dyDescent="0.25">
      <c r="A17" s="55"/>
      <c r="B17" s="167" t="s">
        <v>154</v>
      </c>
      <c r="C17" s="34"/>
      <c r="D17" s="34"/>
      <c r="E17" s="34">
        <v>0</v>
      </c>
      <c r="F17" s="34">
        <v>0</v>
      </c>
      <c r="G17" s="39">
        <v>0</v>
      </c>
    </row>
    <row r="18" spans="1:7" hidden="1" outlineLevel="1" x14ac:dyDescent="0.25">
      <c r="A18" s="55"/>
      <c r="B18" s="167" t="s">
        <v>155</v>
      </c>
      <c r="C18" s="34"/>
      <c r="D18" s="34"/>
      <c r="E18" s="34">
        <v>0</v>
      </c>
      <c r="F18" s="34">
        <v>0</v>
      </c>
      <c r="G18" s="39">
        <v>0</v>
      </c>
    </row>
    <row r="19" spans="1:7" hidden="1" outlineLevel="1" x14ac:dyDescent="0.25">
      <c r="A19" s="55"/>
      <c r="B19" s="167" t="s">
        <v>156</v>
      </c>
      <c r="C19" s="69"/>
      <c r="D19" s="69"/>
      <c r="E19" s="69">
        <v>0</v>
      </c>
      <c r="F19" s="69">
        <v>0</v>
      </c>
      <c r="G19" s="169">
        <v>0</v>
      </c>
    </row>
    <row r="20" spans="1:7" collapsed="1" x14ac:dyDescent="0.25">
      <c r="A20" s="55" t="s">
        <v>157</v>
      </c>
      <c r="B20" s="54" t="s">
        <v>158</v>
      </c>
      <c r="C20" s="52"/>
      <c r="D20" s="52"/>
      <c r="E20" s="52">
        <v>0</v>
      </c>
      <c r="F20" s="52">
        <v>0</v>
      </c>
      <c r="G20" s="53">
        <v>0</v>
      </c>
    </row>
    <row r="21" spans="1:7" hidden="1" outlineLevel="1" x14ac:dyDescent="0.25">
      <c r="A21" s="50" t="s">
        <v>159</v>
      </c>
      <c r="B21" s="94" t="s">
        <v>151</v>
      </c>
      <c r="C21" s="52"/>
      <c r="D21" s="52"/>
      <c r="E21" s="52">
        <v>0</v>
      </c>
      <c r="F21" s="52">
        <v>0</v>
      </c>
      <c r="G21" s="170">
        <v>0</v>
      </c>
    </row>
    <row r="22" spans="1:7" hidden="1" outlineLevel="1" x14ac:dyDescent="0.25">
      <c r="A22" s="50" t="s">
        <v>160</v>
      </c>
      <c r="B22" s="94" t="s">
        <v>152</v>
      </c>
      <c r="C22" s="52"/>
      <c r="D22" s="52"/>
      <c r="E22" s="52"/>
      <c r="F22" s="52"/>
      <c r="G22" s="170"/>
    </row>
    <row r="23" spans="1:7" hidden="1" outlineLevel="1" x14ac:dyDescent="0.25">
      <c r="A23" s="50" t="s">
        <v>161</v>
      </c>
      <c r="B23" s="94" t="s">
        <v>153</v>
      </c>
      <c r="C23" s="52"/>
      <c r="D23" s="52"/>
      <c r="E23" s="52"/>
      <c r="F23" s="52"/>
      <c r="G23" s="170"/>
    </row>
    <row r="24" spans="1:7" hidden="1" outlineLevel="1" x14ac:dyDescent="0.25">
      <c r="A24" s="50" t="s">
        <v>162</v>
      </c>
      <c r="B24" s="94" t="s">
        <v>154</v>
      </c>
      <c r="C24" s="52"/>
      <c r="D24" s="52"/>
      <c r="E24" s="52"/>
      <c r="F24" s="52"/>
      <c r="G24" s="52"/>
    </row>
    <row r="25" spans="1:7" hidden="1" outlineLevel="1" x14ac:dyDescent="0.25">
      <c r="A25" s="50" t="s">
        <v>163</v>
      </c>
      <c r="B25" s="94" t="s">
        <v>155</v>
      </c>
      <c r="C25" s="52"/>
      <c r="D25" s="52"/>
      <c r="E25" s="52"/>
      <c r="F25" s="52"/>
      <c r="G25" s="52"/>
    </row>
    <row r="26" spans="1:7" hidden="1" outlineLevel="1" x14ac:dyDescent="0.25">
      <c r="A26" s="50" t="s">
        <v>164</v>
      </c>
      <c r="B26" s="94" t="s">
        <v>156</v>
      </c>
      <c r="C26" s="52"/>
      <c r="D26" s="52"/>
      <c r="E26" s="52">
        <v>0</v>
      </c>
      <c r="F26" s="52">
        <v>0</v>
      </c>
      <c r="G26" s="52">
        <v>0</v>
      </c>
    </row>
    <row r="27" spans="1:7" ht="14.25" customHeight="1" collapsed="1" x14ac:dyDescent="0.25"/>
    <row r="30" spans="1:7" x14ac:dyDescent="0.25">
      <c r="A30" s="60"/>
      <c r="B30" s="171"/>
      <c r="F30" s="171"/>
    </row>
    <row r="31" spans="1:7" s="59" customFormat="1" x14ac:dyDescent="0.25">
      <c r="A31" s="62"/>
      <c r="B31" s="171"/>
      <c r="F31" s="171"/>
    </row>
    <row r="32" spans="1:7" s="59" customFormat="1" x14ac:dyDescent="0.25">
      <c r="A32" s="62"/>
      <c r="B32" s="171"/>
      <c r="F32" s="171"/>
    </row>
    <row r="34" spans="1:2" s="59" customFormat="1" x14ac:dyDescent="0.25">
      <c r="A34" s="63"/>
      <c r="B34" s="93"/>
    </row>
    <row r="35" spans="1:2" s="59" customFormat="1" x14ac:dyDescent="0.25">
      <c r="A35" s="63"/>
      <c r="B35" s="93"/>
    </row>
    <row r="36" spans="1:2" s="59" customFormat="1" hidden="1" x14ac:dyDescent="0.25">
      <c r="A36" s="63"/>
      <c r="B36" s="40"/>
    </row>
    <row r="37" spans="1:2" s="59" customFormat="1" hidden="1" x14ac:dyDescent="0.25">
      <c r="A37" s="58" t="s">
        <v>76</v>
      </c>
      <c r="B37" s="40"/>
    </row>
    <row r="38" spans="1:2" s="59" customFormat="1" hidden="1" x14ac:dyDescent="0.25">
      <c r="A38" s="58" t="s">
        <v>77</v>
      </c>
      <c r="B38" s="40"/>
    </row>
    <row r="39" spans="1:2" s="59" customFormat="1" hidden="1" x14ac:dyDescent="0.25">
      <c r="A39" s="63" t="s">
        <v>78</v>
      </c>
      <c r="B39" s="40"/>
    </row>
    <row r="40" spans="1:2" s="59" customFormat="1" hidden="1" x14ac:dyDescent="0.25">
      <c r="A40" s="63"/>
      <c r="B40" s="40"/>
    </row>
    <row r="41" spans="1:2" s="59" customFormat="1" hidden="1" x14ac:dyDescent="0.25">
      <c r="A41" s="63"/>
      <c r="B41" s="40"/>
    </row>
    <row r="42" spans="1:2" s="59" customFormat="1" hidden="1" x14ac:dyDescent="0.25">
      <c r="A42" s="63"/>
      <c r="B42" s="40"/>
    </row>
    <row r="43" spans="1:2" s="59" customFormat="1" hidden="1" x14ac:dyDescent="0.25">
      <c r="A43" s="63"/>
      <c r="B43" s="40"/>
    </row>
    <row r="44" spans="1:2" s="59" customFormat="1" hidden="1" x14ac:dyDescent="0.25">
      <c r="A44" s="63"/>
      <c r="B44" s="40"/>
    </row>
    <row r="45" spans="1:2" s="59" customFormat="1" hidden="1" x14ac:dyDescent="0.25">
      <c r="A45" s="63"/>
      <c r="B45" s="40"/>
    </row>
  </sheetData>
  <mergeCells count="3">
    <mergeCell ref="F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view="pageBreakPreview" zoomScale="80" zoomScaleNormal="100" zoomScaleSheetLayoutView="80" workbookViewId="0">
      <selection activeCell="N16" sqref="N16"/>
    </sheetView>
  </sheetViews>
  <sheetFormatPr defaultRowHeight="15.75" outlineLevelRow="1" x14ac:dyDescent="0.25"/>
  <cols>
    <col min="1" max="1" width="8.140625" style="77" customWidth="1"/>
    <col min="2" max="2" width="103.28515625" style="57" customWidth="1"/>
    <col min="3" max="3" width="9.140625" style="78" bestFit="1" customWidth="1"/>
    <col min="4" max="4" width="13.85546875" style="78" bestFit="1" customWidth="1"/>
    <col min="5" max="5" width="19.85546875" style="78" bestFit="1" customWidth="1"/>
    <col min="6" max="6" width="20" style="78" bestFit="1" customWidth="1"/>
    <col min="7" max="7" width="15.5703125" style="78" bestFit="1" customWidth="1"/>
    <col min="8" max="8" width="1.85546875" style="57" customWidth="1"/>
    <col min="9" max="16384" width="9.140625" style="57"/>
  </cols>
  <sheetData>
    <row r="1" spans="1:11" ht="107.25" customHeight="1" x14ac:dyDescent="0.25">
      <c r="E1" s="172"/>
      <c r="F1" s="243" t="s">
        <v>228</v>
      </c>
      <c r="G1" s="243"/>
    </row>
    <row r="2" spans="1:11" ht="18.75" hidden="1" customHeight="1" x14ac:dyDescent="0.25">
      <c r="E2" s="172"/>
    </row>
    <row r="3" spans="1:11" ht="18.75" hidden="1" customHeight="1" x14ac:dyDescent="0.25">
      <c r="E3" s="172"/>
    </row>
    <row r="4" spans="1:11" ht="18.75" hidden="1" customHeight="1" x14ac:dyDescent="0.25">
      <c r="E4" s="172"/>
    </row>
    <row r="5" spans="1:11" ht="18.75" hidden="1" customHeight="1" x14ac:dyDescent="0.25">
      <c r="E5" s="172"/>
      <c r="F5" s="173"/>
      <c r="G5" s="173"/>
    </row>
    <row r="6" spans="1:11" ht="15.75" hidden="1" customHeight="1" x14ac:dyDescent="0.25">
      <c r="E6" s="173"/>
      <c r="F6" s="173"/>
      <c r="G6" s="173"/>
    </row>
    <row r="7" spans="1:11" ht="66.75" customHeight="1" x14ac:dyDescent="0.25">
      <c r="A7" s="244" t="s">
        <v>0</v>
      </c>
      <c r="B7" s="244"/>
      <c r="C7" s="244"/>
      <c r="D7" s="244"/>
      <c r="E7" s="244"/>
      <c r="F7" s="244"/>
      <c r="G7" s="244"/>
    </row>
    <row r="8" spans="1:11" ht="18.75" customHeight="1" x14ac:dyDescent="0.25">
      <c r="A8" s="246" t="s">
        <v>429</v>
      </c>
      <c r="B8" s="246"/>
      <c r="C8" s="246"/>
      <c r="D8" s="246"/>
      <c r="E8" s="246"/>
      <c r="F8" s="246"/>
      <c r="G8" s="246"/>
    </row>
    <row r="9" spans="1:11" s="82" customFormat="1" ht="63" x14ac:dyDescent="0.25">
      <c r="A9" s="80" t="s">
        <v>1</v>
      </c>
      <c r="B9" s="81" t="s">
        <v>2</v>
      </c>
      <c r="C9" s="81" t="s">
        <v>441</v>
      </c>
      <c r="D9" s="81" t="s">
        <v>440</v>
      </c>
      <c r="E9" s="81" t="s">
        <v>428</v>
      </c>
      <c r="F9" s="81" t="s">
        <v>439</v>
      </c>
      <c r="G9" s="81" t="s">
        <v>438</v>
      </c>
    </row>
    <row r="10" spans="1:11" s="83" customFormat="1" ht="12.75" x14ac:dyDescent="0.25">
      <c r="A10" s="65" t="s">
        <v>8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</row>
    <row r="11" spans="1:11" x14ac:dyDescent="0.25">
      <c r="A11" s="205" t="s">
        <v>146</v>
      </c>
      <c r="B11" s="206" t="s">
        <v>245</v>
      </c>
      <c r="C11" s="69"/>
      <c r="D11" s="69"/>
      <c r="E11" s="69"/>
      <c r="F11" s="69"/>
      <c r="G11" s="69"/>
    </row>
    <row r="12" spans="1:11" x14ac:dyDescent="0.25">
      <c r="A12" s="75" t="s">
        <v>147</v>
      </c>
      <c r="B12" s="70" t="s">
        <v>148</v>
      </c>
      <c r="C12" s="34"/>
      <c r="D12" s="34"/>
      <c r="E12" s="34"/>
      <c r="F12" s="150">
        <f>F13+F43</f>
        <v>8296.59</v>
      </c>
      <c r="G12" s="150">
        <f>G13+G43</f>
        <v>50252.332626843083</v>
      </c>
    </row>
    <row r="13" spans="1:11" ht="40.5" customHeight="1" x14ac:dyDescent="0.25">
      <c r="A13" s="207" t="s">
        <v>149</v>
      </c>
      <c r="B13" s="208" t="s">
        <v>150</v>
      </c>
      <c r="C13" s="126"/>
      <c r="D13" s="126"/>
      <c r="E13" s="126"/>
      <c r="F13" s="209">
        <f>F14+F16+F26+F34+F39+F41</f>
        <v>2883.99</v>
      </c>
      <c r="G13" s="209">
        <f>G14+G16+G26+G34+G39+G41</f>
        <v>13877.0363790011</v>
      </c>
    </row>
    <row r="14" spans="1:11" x14ac:dyDescent="0.25">
      <c r="A14" s="75"/>
      <c r="B14" s="167" t="s">
        <v>151</v>
      </c>
      <c r="C14" s="69"/>
      <c r="D14" s="69"/>
      <c r="E14" s="69"/>
      <c r="F14" s="150">
        <f>F15</f>
        <v>8</v>
      </c>
      <c r="G14" s="168">
        <f>G15</f>
        <v>98.402519999999996</v>
      </c>
    </row>
    <row r="15" spans="1:11" ht="47.25" x14ac:dyDescent="0.25">
      <c r="A15" s="75"/>
      <c r="B15" s="210" t="s">
        <v>430</v>
      </c>
      <c r="C15" s="126">
        <v>2018</v>
      </c>
      <c r="D15" s="126">
        <v>10</v>
      </c>
      <c r="E15" s="126"/>
      <c r="F15" s="156">
        <f>'[1]ПРИЛ1ТПдо35кВфакт2016-18 в РЭК '!$F$15</f>
        <v>8</v>
      </c>
      <c r="G15" s="156">
        <f>'[1]ПРИЛ1ТПдо35кВфакт2016-18 в РЭК '!$G$15</f>
        <v>98.402519999999996</v>
      </c>
      <c r="J15" s="136"/>
      <c r="K15" s="136"/>
    </row>
    <row r="16" spans="1:11" x14ac:dyDescent="0.25">
      <c r="A16" s="75"/>
      <c r="B16" s="167" t="s">
        <v>152</v>
      </c>
      <c r="C16" s="69"/>
      <c r="D16" s="69"/>
      <c r="E16" s="69"/>
      <c r="F16" s="150">
        <f>F17+F18+F19+F20+F21+F22+F23+F24+F25</f>
        <v>363.78999999999996</v>
      </c>
      <c r="G16" s="150">
        <f>G17+G18+G19+G20+G21+G22+G23+G24+G25</f>
        <v>3165.3608019107</v>
      </c>
    </row>
    <row r="17" spans="1:7" ht="31.5" x14ac:dyDescent="0.25">
      <c r="A17" s="207"/>
      <c r="B17" s="211" t="s">
        <v>431</v>
      </c>
      <c r="C17" s="126">
        <v>2016</v>
      </c>
      <c r="D17" s="126">
        <v>10</v>
      </c>
      <c r="E17" s="126"/>
      <c r="F17" s="156">
        <f>'[1]ПРИЛ1ТПдо35кВфакт2016-18 в РЭК '!$F$17</f>
        <v>60</v>
      </c>
      <c r="G17" s="156">
        <f>'[1]ПРИЛ1ТПдо35кВфакт2016-18 в РЭК '!$G$17</f>
        <v>485.32141999999999</v>
      </c>
    </row>
    <row r="18" spans="1:7" ht="47.25" x14ac:dyDescent="0.25">
      <c r="A18" s="207"/>
      <c r="B18" s="211" t="s">
        <v>432</v>
      </c>
      <c r="C18" s="126">
        <v>2017</v>
      </c>
      <c r="D18" s="126">
        <v>10</v>
      </c>
      <c r="E18" s="126"/>
      <c r="F18" s="156">
        <f>'[1]ПРИЛ1ТПдо35кВфакт2016-18 в РЭК '!$F$18</f>
        <v>50</v>
      </c>
      <c r="G18" s="156">
        <f>'[1]ПРИЛ1ТПдо35кВфакт2016-18 в РЭК '!$G$18</f>
        <v>427.084</v>
      </c>
    </row>
    <row r="19" spans="1:7" hidden="1" x14ac:dyDescent="0.25">
      <c r="A19" s="207"/>
      <c r="B19" s="211"/>
      <c r="C19" s="126"/>
      <c r="D19" s="126"/>
      <c r="E19" s="126"/>
      <c r="F19" s="156"/>
      <c r="G19" s="156"/>
    </row>
    <row r="20" spans="1:7" ht="63" x14ac:dyDescent="0.25">
      <c r="A20" s="207"/>
      <c r="B20" s="211" t="s">
        <v>433</v>
      </c>
      <c r="C20" s="126">
        <v>2018</v>
      </c>
      <c r="D20" s="126">
        <v>10</v>
      </c>
      <c r="E20" s="126"/>
      <c r="F20" s="156">
        <f>'[1]ПРИЛ1ТПдо35кВфакт2016-18 в РЭК '!$F$20</f>
        <v>50</v>
      </c>
      <c r="G20" s="156">
        <f>'[1]ПРИЛ1ТПдо35кВфакт2016-18 в РЭК '!$G$20+'[1]ПРИЛ1ТПдо35кВфакт2016-18 в РЭК '!$G$19</f>
        <v>426.60958999999997</v>
      </c>
    </row>
    <row r="21" spans="1:7" hidden="1" x14ac:dyDescent="0.25">
      <c r="A21" s="207"/>
      <c r="B21" s="211"/>
      <c r="C21" s="126"/>
      <c r="D21" s="126"/>
      <c r="E21" s="126"/>
      <c r="F21" s="156"/>
      <c r="G21" s="156"/>
    </row>
    <row r="22" spans="1:7" ht="63" x14ac:dyDescent="0.25">
      <c r="A22" s="207"/>
      <c r="B22" s="211" t="s">
        <v>434</v>
      </c>
      <c r="C22" s="126">
        <v>2018</v>
      </c>
      <c r="D22" s="126">
        <v>10</v>
      </c>
      <c r="E22" s="126"/>
      <c r="F22" s="156">
        <f>'[1]ПРИЛ1ТПдо35кВфакт2016-18 в РЭК '!$F$22</f>
        <v>15</v>
      </c>
      <c r="G22" s="156">
        <f>'[1]ПРИЛ1ТПдо35кВфакт2016-18 в РЭК '!$G$22+'[1]ПРИЛ1ТПдо35кВфакт2016-18 в РЭК '!$G$21</f>
        <v>419.93067000000002</v>
      </c>
    </row>
    <row r="23" spans="1:7" x14ac:dyDescent="0.25">
      <c r="A23" s="207"/>
      <c r="B23" s="211" t="s">
        <v>454</v>
      </c>
      <c r="C23" s="126">
        <v>2020</v>
      </c>
      <c r="D23" s="126">
        <v>10</v>
      </c>
      <c r="E23" s="126"/>
      <c r="F23" s="156">
        <f>40*0.93</f>
        <v>37.200000000000003</v>
      </c>
      <c r="G23" s="156">
        <f>[17]Лист1!$G$65:$I$65</f>
        <v>356.33859447912005</v>
      </c>
    </row>
    <row r="24" spans="1:7" x14ac:dyDescent="0.25">
      <c r="A24" s="207"/>
      <c r="B24" s="211" t="s">
        <v>455</v>
      </c>
      <c r="C24" s="126">
        <v>2020</v>
      </c>
      <c r="D24" s="126">
        <v>10</v>
      </c>
      <c r="E24" s="126"/>
      <c r="F24" s="156">
        <f>63*0.93</f>
        <v>58.59</v>
      </c>
      <c r="G24" s="156">
        <f>[18]Лист1!$G$65:$I$65</f>
        <v>437.70724991135995</v>
      </c>
    </row>
    <row r="25" spans="1:7" x14ac:dyDescent="0.25">
      <c r="A25" s="207"/>
      <c r="B25" s="211" t="s">
        <v>457</v>
      </c>
      <c r="C25" s="126">
        <v>2020</v>
      </c>
      <c r="D25" s="126">
        <v>10</v>
      </c>
      <c r="E25" s="126"/>
      <c r="F25" s="156">
        <f>100*0.93</f>
        <v>93</v>
      </c>
      <c r="G25" s="156">
        <f>[19]Лист1!$G$65:$I$65</f>
        <v>612.36927752021984</v>
      </c>
    </row>
    <row r="26" spans="1:7" x14ac:dyDescent="0.25">
      <c r="A26" s="75"/>
      <c r="B26" s="167" t="s">
        <v>153</v>
      </c>
      <c r="C26" s="34"/>
      <c r="D26" s="34"/>
      <c r="E26" s="34"/>
      <c r="F26" s="150">
        <f>F27+F28+F29+F30+F31+F32+F33</f>
        <v>564.29999999999995</v>
      </c>
      <c r="G26" s="150">
        <f>G27+G28+G29+G30+G31+G32+G33</f>
        <v>2866.60327742964</v>
      </c>
    </row>
    <row r="27" spans="1:7" ht="63" x14ac:dyDescent="0.25">
      <c r="A27" s="207"/>
      <c r="B27" s="211" t="s">
        <v>435</v>
      </c>
      <c r="C27" s="126">
        <v>2017</v>
      </c>
      <c r="D27" s="126">
        <v>10</v>
      </c>
      <c r="E27" s="126"/>
      <c r="F27" s="156">
        <f>'[1]ПРИЛ1ТПдо35кВфакт2016-18 в РЭК '!$F$24</f>
        <v>3</v>
      </c>
      <c r="G27" s="156">
        <f>'[1]ПРИЛ1ТПдо35кВфакт2016-18 в РЭК '!$G$24</f>
        <v>403.29476</v>
      </c>
    </row>
    <row r="28" spans="1:7" ht="63" x14ac:dyDescent="0.25">
      <c r="A28" s="207"/>
      <c r="B28" s="211" t="s">
        <v>436</v>
      </c>
      <c r="C28" s="126">
        <v>2018</v>
      </c>
      <c r="D28" s="126">
        <v>110</v>
      </c>
      <c r="E28" s="126"/>
      <c r="F28" s="156">
        <f>'[1]ПРИЛ1ТПдо35кВфакт2016-18 в РЭК '!$F$25</f>
        <v>55</v>
      </c>
      <c r="G28" s="156">
        <f>'[1]ПРИЛ1ТПдо35кВфакт2016-18 в РЭК '!$G$25</f>
        <v>188.33081999999999</v>
      </c>
    </row>
    <row r="29" spans="1:7" hidden="1" x14ac:dyDescent="0.25">
      <c r="A29" s="207"/>
      <c r="B29" s="211"/>
      <c r="C29" s="126"/>
      <c r="D29" s="126"/>
      <c r="E29" s="126"/>
      <c r="F29" s="156"/>
      <c r="G29" s="156"/>
    </row>
    <row r="30" spans="1:7" ht="63" x14ac:dyDescent="0.25">
      <c r="A30" s="207"/>
      <c r="B30" s="211" t="s">
        <v>437</v>
      </c>
      <c r="C30" s="126">
        <v>2018</v>
      </c>
      <c r="D30" s="126">
        <v>10</v>
      </c>
      <c r="E30" s="126"/>
      <c r="F30" s="156">
        <f>'[1]ПРИЛ1ТПдо35кВфакт2016-18 в РЭК '!$F$26</f>
        <v>120</v>
      </c>
      <c r="G30" s="156">
        <f>'[1]ПРИЛ1ТПдо35кВфакт2016-18 в РЭК '!$G$27+'[1]ПРИЛ1ТПдо35кВфакт2016-18 в РЭК '!$G$26</f>
        <v>306.64175</v>
      </c>
    </row>
    <row r="31" spans="1:7" ht="47.25" x14ac:dyDescent="0.25">
      <c r="A31" s="207"/>
      <c r="B31" s="211" t="s">
        <v>442</v>
      </c>
      <c r="C31" s="126">
        <v>2018</v>
      </c>
      <c r="D31" s="126">
        <v>10</v>
      </c>
      <c r="E31" s="126"/>
      <c r="F31" s="156">
        <f>'[1]ПРИЛ1ТПдо35кВфакт2016-18 в РЭК '!$F$28</f>
        <v>5</v>
      </c>
      <c r="G31" s="156">
        <f>'[1]ПРИЛ1ТПдо35кВфакт2016-18 в РЭК '!$G$28</f>
        <v>196.46333000000001</v>
      </c>
    </row>
    <row r="32" spans="1:7" x14ac:dyDescent="0.25">
      <c r="A32" s="207"/>
      <c r="B32" s="211" t="s">
        <v>456</v>
      </c>
      <c r="C32" s="126">
        <v>2020</v>
      </c>
      <c r="D32" s="126">
        <v>10</v>
      </c>
      <c r="E32" s="126"/>
      <c r="F32" s="156">
        <f>160*0.93</f>
        <v>148.80000000000001</v>
      </c>
      <c r="G32" s="156">
        <f>[20]Лист1!$G$65:$I$65</f>
        <v>691.63357117404007</v>
      </c>
    </row>
    <row r="33" spans="1:7" x14ac:dyDescent="0.25">
      <c r="A33" s="207"/>
      <c r="B33" s="211" t="s">
        <v>450</v>
      </c>
      <c r="C33" s="126">
        <v>2020</v>
      </c>
      <c r="D33" s="126">
        <v>10</v>
      </c>
      <c r="E33" s="126"/>
      <c r="F33" s="156">
        <f>250*0.93</f>
        <v>232.5</v>
      </c>
      <c r="G33" s="156">
        <f>[21]Лист1!$G$65:$I$65</f>
        <v>1080.2390462556002</v>
      </c>
    </row>
    <row r="34" spans="1:7" x14ac:dyDescent="0.25">
      <c r="A34" s="207"/>
      <c r="B34" s="212" t="s">
        <v>154</v>
      </c>
      <c r="C34" s="126">
        <v>2017</v>
      </c>
      <c r="D34" s="126">
        <v>10</v>
      </c>
      <c r="E34" s="126"/>
      <c r="F34" s="209">
        <f>F35+F36+F37+F38</f>
        <v>432</v>
      </c>
      <c r="G34" s="209">
        <f>G35+G36+G37+G38</f>
        <v>2284.4480568085801</v>
      </c>
    </row>
    <row r="35" spans="1:7" ht="31.5" x14ac:dyDescent="0.25">
      <c r="A35" s="207"/>
      <c r="B35" s="211" t="s">
        <v>443</v>
      </c>
      <c r="C35" s="126">
        <v>2018</v>
      </c>
      <c r="D35" s="126">
        <v>10</v>
      </c>
      <c r="E35" s="126"/>
      <c r="F35" s="156">
        <f>'[1]ПРИЛ1ТПдо35кВфакт2016-18 в РЭК '!$F$30</f>
        <v>50</v>
      </c>
      <c r="G35" s="156">
        <f>'[1]ПРИЛ1ТПдо35кВфакт2016-18 в РЭК '!$G$30</f>
        <v>378.53152999999998</v>
      </c>
    </row>
    <row r="36" spans="1:7" hidden="1" x14ac:dyDescent="0.25">
      <c r="A36" s="207"/>
      <c r="B36" s="211"/>
      <c r="C36" s="126"/>
      <c r="D36" s="126"/>
      <c r="E36" s="126"/>
      <c r="F36" s="156"/>
      <c r="G36" s="156"/>
    </row>
    <row r="37" spans="1:7" ht="63" x14ac:dyDescent="0.25">
      <c r="A37" s="207"/>
      <c r="B37" s="211" t="s">
        <v>444</v>
      </c>
      <c r="C37" s="126">
        <v>2018</v>
      </c>
      <c r="D37" s="126">
        <v>10</v>
      </c>
      <c r="E37" s="126"/>
      <c r="F37" s="156">
        <f>'[1]ПРИЛ1ТПдо35кВфакт2016-18 в РЭК '!$F$32</f>
        <v>10</v>
      </c>
      <c r="G37" s="156">
        <f>'[1]ПРИЛ1ТПдо35кВфакт2016-18 в РЭК '!$G$32+'[1]ПРИЛ1ТПдо35кВфакт2016-18 в РЭК '!$G$31</f>
        <v>470.04034000000001</v>
      </c>
    </row>
    <row r="38" spans="1:7" x14ac:dyDescent="0.25">
      <c r="A38" s="207"/>
      <c r="B38" s="211" t="s">
        <v>451</v>
      </c>
      <c r="C38" s="126">
        <v>2020</v>
      </c>
      <c r="D38" s="126">
        <v>10</v>
      </c>
      <c r="E38" s="126"/>
      <c r="F38" s="156">
        <f>400*0.93</f>
        <v>372</v>
      </c>
      <c r="G38" s="156">
        <f>[22]Лист1!$G$65:$I$65</f>
        <v>1435.8761868085801</v>
      </c>
    </row>
    <row r="39" spans="1:7" x14ac:dyDescent="0.25">
      <c r="A39" s="207"/>
      <c r="B39" s="212" t="s">
        <v>155</v>
      </c>
      <c r="C39" s="213"/>
      <c r="D39" s="213"/>
      <c r="E39" s="213"/>
      <c r="F39" s="209">
        <f>F40</f>
        <v>585.9</v>
      </c>
      <c r="G39" s="209">
        <f>G40</f>
        <v>2096.6457852324602</v>
      </c>
    </row>
    <row r="40" spans="1:7" x14ac:dyDescent="0.25">
      <c r="A40" s="207"/>
      <c r="B40" s="211" t="s">
        <v>452</v>
      </c>
      <c r="C40" s="126">
        <v>2020</v>
      </c>
      <c r="D40" s="126">
        <v>10</v>
      </c>
      <c r="E40" s="126"/>
      <c r="F40" s="156">
        <f>630*0.93</f>
        <v>585.9</v>
      </c>
      <c r="G40" s="156">
        <f>[23]Лист1!$G$65:$I$65</f>
        <v>2096.6457852324602</v>
      </c>
    </row>
    <row r="41" spans="1:7" x14ac:dyDescent="0.25">
      <c r="A41" s="207"/>
      <c r="B41" s="212" t="s">
        <v>156</v>
      </c>
      <c r="C41" s="213"/>
      <c r="D41" s="213"/>
      <c r="E41" s="213"/>
      <c r="F41" s="209">
        <f>F42</f>
        <v>930</v>
      </c>
      <c r="G41" s="209">
        <f>G42</f>
        <v>3365.5759376197202</v>
      </c>
    </row>
    <row r="42" spans="1:7" x14ac:dyDescent="0.25">
      <c r="A42" s="207"/>
      <c r="B42" s="211" t="s">
        <v>453</v>
      </c>
      <c r="C42" s="126">
        <v>2020</v>
      </c>
      <c r="D42" s="126">
        <v>10</v>
      </c>
      <c r="E42" s="126"/>
      <c r="F42" s="156">
        <f>1000*0.93</f>
        <v>930</v>
      </c>
      <c r="G42" s="156">
        <f>[24]Лист1!$G$65:$I$65</f>
        <v>3365.5759376197202</v>
      </c>
    </row>
    <row r="43" spans="1:7" ht="45" customHeight="1" outlineLevel="1" x14ac:dyDescent="0.25">
      <c r="A43" s="207" t="s">
        <v>157</v>
      </c>
      <c r="B43" s="208" t="s">
        <v>158</v>
      </c>
      <c r="C43" s="126"/>
      <c r="D43" s="126"/>
      <c r="E43" s="126"/>
      <c r="F43" s="209">
        <f>F44+F45+F46+F47+F49+F51</f>
        <v>5412.6</v>
      </c>
      <c r="G43" s="209">
        <f>G44+G45+G46+G47+G49+G51</f>
        <v>36375.296247841987</v>
      </c>
    </row>
    <row r="44" spans="1:7" outlineLevel="1" x14ac:dyDescent="0.25">
      <c r="A44" s="84" t="s">
        <v>159</v>
      </c>
      <c r="B44" s="208" t="s">
        <v>151</v>
      </c>
      <c r="C44" s="213"/>
      <c r="D44" s="213"/>
      <c r="E44" s="213"/>
      <c r="F44" s="209"/>
      <c r="G44" s="209"/>
    </row>
    <row r="45" spans="1:7" outlineLevel="1" x14ac:dyDescent="0.25">
      <c r="A45" s="84" t="s">
        <v>160</v>
      </c>
      <c r="B45" s="208" t="s">
        <v>152</v>
      </c>
      <c r="C45" s="213"/>
      <c r="D45" s="213"/>
      <c r="E45" s="213"/>
      <c r="F45" s="209"/>
      <c r="G45" s="209"/>
    </row>
    <row r="46" spans="1:7" outlineLevel="1" x14ac:dyDescent="0.25">
      <c r="A46" s="84" t="s">
        <v>161</v>
      </c>
      <c r="B46" s="208" t="s">
        <v>153</v>
      </c>
      <c r="C46" s="213"/>
      <c r="D46" s="213"/>
      <c r="E46" s="213"/>
      <c r="F46" s="209"/>
      <c r="G46" s="209"/>
    </row>
    <row r="47" spans="1:7" outlineLevel="1" x14ac:dyDescent="0.25">
      <c r="A47" s="84" t="s">
        <v>162</v>
      </c>
      <c r="B47" s="208" t="s">
        <v>154</v>
      </c>
      <c r="C47" s="213"/>
      <c r="D47" s="213"/>
      <c r="E47" s="213"/>
      <c r="F47" s="209">
        <f>F48</f>
        <v>465</v>
      </c>
      <c r="G47" s="209">
        <f>G48</f>
        <v>1809.7511294412004</v>
      </c>
    </row>
    <row r="48" spans="1:7" outlineLevel="1" x14ac:dyDescent="0.25">
      <c r="A48" s="84"/>
      <c r="B48" s="214" t="s">
        <v>447</v>
      </c>
      <c r="C48" s="126">
        <v>2020</v>
      </c>
      <c r="D48" s="126">
        <v>10</v>
      </c>
      <c r="E48" s="126"/>
      <c r="F48" s="156">
        <f>250*0.93+250*0.93</f>
        <v>465</v>
      </c>
      <c r="G48" s="156">
        <f>[25]Лист1!$G$65:$I$65</f>
        <v>1809.7511294412004</v>
      </c>
    </row>
    <row r="49" spans="1:7" outlineLevel="1" x14ac:dyDescent="0.25">
      <c r="A49" s="84" t="s">
        <v>163</v>
      </c>
      <c r="B49" s="208" t="s">
        <v>155</v>
      </c>
      <c r="C49" s="213"/>
      <c r="D49" s="213"/>
      <c r="E49" s="213"/>
      <c r="F49" s="209">
        <f>F50</f>
        <v>744</v>
      </c>
      <c r="G49" s="209">
        <f>G50</f>
        <v>2843.6942165715595</v>
      </c>
    </row>
    <row r="50" spans="1:7" outlineLevel="1" x14ac:dyDescent="0.25">
      <c r="A50" s="84"/>
      <c r="B50" s="214" t="s">
        <v>448</v>
      </c>
      <c r="C50" s="126">
        <v>2020</v>
      </c>
      <c r="D50" s="126">
        <v>10</v>
      </c>
      <c r="E50" s="126"/>
      <c r="F50" s="156">
        <f>400*0.93+400*0.93</f>
        <v>744</v>
      </c>
      <c r="G50" s="156">
        <f>[26]Лист1!$G$65:$I$65</f>
        <v>2843.6942165715595</v>
      </c>
    </row>
    <row r="51" spans="1:7" outlineLevel="1" x14ac:dyDescent="0.25">
      <c r="A51" s="84" t="s">
        <v>164</v>
      </c>
      <c r="B51" s="208" t="s">
        <v>156</v>
      </c>
      <c r="C51" s="213"/>
      <c r="D51" s="213"/>
      <c r="E51" s="213"/>
      <c r="F51" s="209">
        <f>F52+F53+F54</f>
        <v>4203.6000000000004</v>
      </c>
      <c r="G51" s="209">
        <f>G52+G53+G54</f>
        <v>31721.850901829224</v>
      </c>
    </row>
    <row r="52" spans="1:7" outlineLevel="1" x14ac:dyDescent="0.25">
      <c r="A52" s="84"/>
      <c r="B52" s="214" t="s">
        <v>449</v>
      </c>
      <c r="C52" s="126">
        <v>2020</v>
      </c>
      <c r="D52" s="126">
        <v>10</v>
      </c>
      <c r="E52" s="126"/>
      <c r="F52" s="156">
        <f>630*0.93+630*0.93</f>
        <v>1171.8</v>
      </c>
      <c r="G52" s="156">
        <f>[27]Лист1!$G$65:$I$65</f>
        <v>4193.2915704649204</v>
      </c>
    </row>
    <row r="53" spans="1:7" outlineLevel="1" x14ac:dyDescent="0.25">
      <c r="A53" s="84"/>
      <c r="B53" s="214" t="s">
        <v>445</v>
      </c>
      <c r="C53" s="126">
        <v>2020</v>
      </c>
      <c r="D53" s="126">
        <v>10</v>
      </c>
      <c r="E53" s="126"/>
      <c r="F53" s="156">
        <f>630*0.93+630*0.93</f>
        <v>1171.8</v>
      </c>
      <c r="G53" s="156">
        <f>[28]Лист1!$G$65:$I$65</f>
        <v>12420.644670160982</v>
      </c>
    </row>
    <row r="54" spans="1:7" x14ac:dyDescent="0.25">
      <c r="A54" s="84"/>
      <c r="B54" s="214" t="s">
        <v>446</v>
      </c>
      <c r="C54" s="126">
        <v>2020</v>
      </c>
      <c r="D54" s="126">
        <v>10</v>
      </c>
      <c r="E54" s="126"/>
      <c r="F54" s="156">
        <f>1000*0.93+1000*0.93</f>
        <v>1860</v>
      </c>
      <c r="G54" s="156">
        <f>[29]Лист1!$G$65:$I$65</f>
        <v>15107.91466120332</v>
      </c>
    </row>
    <row r="57" spans="1:7" x14ac:dyDescent="0.25">
      <c r="A57" s="87"/>
      <c r="B57" s="148"/>
      <c r="F57" s="148"/>
    </row>
    <row r="58" spans="1:7" s="78" customFormat="1" x14ac:dyDescent="0.25">
      <c r="A58" s="88"/>
      <c r="B58" s="148"/>
      <c r="F58" s="148"/>
    </row>
    <row r="59" spans="1:7" s="78" customFormat="1" x14ac:dyDescent="0.25">
      <c r="A59" s="88"/>
      <c r="B59" s="148"/>
      <c r="F59" s="148"/>
    </row>
    <row r="61" spans="1:7" s="78" customFormat="1" x14ac:dyDescent="0.25">
      <c r="A61" s="77"/>
      <c r="B61" s="137"/>
    </row>
    <row r="62" spans="1:7" s="78" customFormat="1" x14ac:dyDescent="0.25">
      <c r="A62" s="77"/>
      <c r="B62" s="137"/>
    </row>
    <row r="63" spans="1:7" s="78" customFormat="1" hidden="1" x14ac:dyDescent="0.25">
      <c r="A63" s="77"/>
      <c r="B63" s="57"/>
    </row>
    <row r="64" spans="1:7" s="78" customFormat="1" hidden="1" x14ac:dyDescent="0.25">
      <c r="A64" s="86" t="s">
        <v>76</v>
      </c>
      <c r="B64" s="57"/>
    </row>
    <row r="65" spans="1:2" s="78" customFormat="1" hidden="1" x14ac:dyDescent="0.25">
      <c r="A65" s="86" t="s">
        <v>77</v>
      </c>
      <c r="B65" s="57"/>
    </row>
    <row r="66" spans="1:2" s="78" customFormat="1" hidden="1" x14ac:dyDescent="0.25">
      <c r="A66" s="77" t="s">
        <v>78</v>
      </c>
      <c r="B66" s="57"/>
    </row>
    <row r="67" spans="1:2" s="78" customFormat="1" hidden="1" x14ac:dyDescent="0.25">
      <c r="A67" s="77"/>
      <c r="B67" s="57"/>
    </row>
    <row r="68" spans="1:2" s="78" customFormat="1" hidden="1" x14ac:dyDescent="0.25">
      <c r="A68" s="77"/>
      <c r="B68" s="57"/>
    </row>
    <row r="69" spans="1:2" s="78" customFormat="1" hidden="1" x14ac:dyDescent="0.25">
      <c r="A69" s="77"/>
      <c r="B69" s="57"/>
    </row>
    <row r="70" spans="1:2" s="78" customFormat="1" hidden="1" x14ac:dyDescent="0.25">
      <c r="A70" s="77"/>
      <c r="B70" s="57"/>
    </row>
    <row r="71" spans="1:2" s="78" customFormat="1" hidden="1" x14ac:dyDescent="0.25">
      <c r="A71" s="77"/>
      <c r="B71" s="57"/>
    </row>
    <row r="72" spans="1:2" s="78" customFormat="1" hidden="1" x14ac:dyDescent="0.25">
      <c r="A72" s="77"/>
      <c r="B72" s="57"/>
    </row>
  </sheetData>
  <mergeCells count="3">
    <mergeCell ref="F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Титул</vt:lpstr>
      <vt:lpstr>28а) ВЛ город</vt:lpstr>
      <vt:lpstr>28а) ВЛ не город</vt:lpstr>
      <vt:lpstr>28а) КЛ город</vt:lpstr>
      <vt:lpstr>28а) КЛ не город</vt:lpstr>
      <vt:lpstr>28а) ПС город</vt:lpstr>
      <vt:lpstr>28а) ПС не город</vt:lpstr>
      <vt:lpstr>28а) ТП до 35 город</vt:lpstr>
      <vt:lpstr>28а) ТП до 35 не город</vt:lpstr>
      <vt:lpstr>28а) РТП ДО 35 город</vt:lpstr>
      <vt:lpstr>28а) РТП ДО 35 не город</vt:lpstr>
      <vt:lpstr>28а) ПС 35 и выше город</vt:lpstr>
      <vt:lpstr>28а) ПС 35 и выше не город</vt:lpstr>
      <vt:lpstr>28а) РТУ ПР2</vt:lpstr>
      <vt:lpstr>28 б) reshenie_tarif_2019</vt:lpstr>
      <vt:lpstr>fact_srednie_dannie_fact_moshno</vt:lpstr>
      <vt:lpstr>fact_srednie_dannie_dline_VL_m</vt:lpstr>
      <vt:lpstr>info_TP_2019</vt:lpstr>
      <vt:lpstr>info_zayavki_TP_2019</vt:lpstr>
      <vt:lpstr>'28 б) reshenie_tarif_2019'!Область_печати</vt:lpstr>
      <vt:lpstr>'28а) ВЛ город'!Область_печати</vt:lpstr>
      <vt:lpstr>'28а) ВЛ не город'!Область_печати</vt:lpstr>
      <vt:lpstr>'28а) КЛ город'!Область_печати</vt:lpstr>
      <vt:lpstr>'28а) КЛ не город'!Область_печати</vt:lpstr>
      <vt:lpstr>'28а) ПС 35 и выше город'!Область_печати</vt:lpstr>
      <vt:lpstr>'28а) ПС 35 и выше не город'!Область_печати</vt:lpstr>
      <vt:lpstr>'28а) ПС город'!Область_печати</vt:lpstr>
      <vt:lpstr>'28а) ПС не город'!Область_печати</vt:lpstr>
      <vt:lpstr>'28а) РТП ДО 35 город'!Область_печати</vt:lpstr>
      <vt:lpstr>'28а) РТП ДО 35 не город'!Область_печати</vt:lpstr>
      <vt:lpstr>'28а) РТУ ПР2'!Область_печати</vt:lpstr>
      <vt:lpstr>'28а) ТП до 35 город'!Область_печати</vt:lpstr>
      <vt:lpstr>'28а) ТП до 35 не город'!Область_печати</vt:lpstr>
      <vt:lpstr>fact_srednie_dannie_dline_VL_m!Область_печати</vt:lpstr>
      <vt:lpstr>fact_srednie_dannie_fact_moshno!Область_печати</vt:lpstr>
      <vt:lpstr>info_TP_2019!Область_печати</vt:lpstr>
      <vt:lpstr>info_zayavki_TP_2019!Область_печати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2019-10-21T10:12:02Z</dcterms:modified>
</cp:coreProperties>
</file>