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75" yWindow="30" windowWidth="15480" windowHeight="11895" activeTab="2"/>
  </bookViews>
  <sheets>
    <sheet name="КБЭ" sheetId="2" r:id="rId1"/>
    <sheet name="КЧЭ" sheetId="3" r:id="rId2"/>
    <sheet name="СКЭ" sheetId="4" r:id="rId3"/>
    <sheet name="ИЭ" sheetId="5" r:id="rId4"/>
    <sheet name="О структуре затрат СтЭнерго" sheetId="17" r:id="rId5"/>
    <sheet name="О движении активов СтЭ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Z_285B9110_8B2A_408B_88E7_5DBE4BA89792_.wvu.Cols" localSheetId="5" hidden="1">'О движении активов СтЭ'!$I:$L</definedName>
    <definedName name="Z_285B9110_8B2A_408B_88E7_5DBE4BA89792_.wvu.PrintArea" localSheetId="5" hidden="1">'О движении активов СтЭ'!$B$1:$G$41</definedName>
    <definedName name="Z_627EE8EA_57FD_4BC1_BB88_CA0DCDA5AB50_.wvu.Cols" localSheetId="4" hidden="1">'О структуре затрат СтЭнерго'!$G:$M</definedName>
    <definedName name="Z_627EE8EA_57FD_4BC1_BB88_CA0DCDA5AB50_.wvu.PrintArea" localSheetId="4" hidden="1">'О структуре затрат СтЭнерго'!$A$1:$F$95</definedName>
    <definedName name="Z_627EE8EA_57FD_4BC1_BB88_CA0DCDA5AB50_.wvu.Rows" localSheetId="4" hidden="1">'О структуре затрат СтЭнерго'!$76:$76,'О структуре затрат СтЭнерго'!$86:$86</definedName>
    <definedName name="Z_CEB04343_0E97_4DC8_BC24_2B0CD2A5B521_.wvu.Cols" localSheetId="5" hidden="1">'О движении активов СтЭ'!$I:$L</definedName>
    <definedName name="Z_CEB04343_0E97_4DC8_BC24_2B0CD2A5B521_.wvu.PrintArea" localSheetId="5" hidden="1">'О движении активов СтЭ'!$B$1:$G$41</definedName>
    <definedName name="Z_EDA5F36C_4A3D_45D5_B81D_DFECC38ECE08_.wvu.PrintArea" localSheetId="4" hidden="1">'О структуре затрат СтЭнерго'!$A$1:$F$74</definedName>
    <definedName name="_xlnm.Print_Titles" localSheetId="3">ИЭ!$15:$16</definedName>
    <definedName name="_xlnm.Print_Titles" localSheetId="0">КБЭ!$15:$16</definedName>
    <definedName name="_xlnm.Print_Titles" localSheetId="1">КЧЭ!$15:$16</definedName>
    <definedName name="_xlnm.Print_Titles" localSheetId="2">СКЭ!$15:$16</definedName>
    <definedName name="_xlnm.Print_Area" localSheetId="3">ИЭ!$A$1:$CL$104</definedName>
    <definedName name="_xlnm.Print_Area" localSheetId="0">КБЭ!$A$1:$CL$107</definedName>
    <definedName name="_xlnm.Print_Area" localSheetId="1">КЧЭ!$A$1:$CL$104</definedName>
    <definedName name="_xlnm.Print_Area" localSheetId="5">'О движении активов СтЭ'!$B$1:$G$41</definedName>
    <definedName name="_xlnm.Print_Area" localSheetId="4">'О структуре затрат СтЭнерго'!$A$1:$F$95</definedName>
    <definedName name="_xlnm.Print_Area" localSheetId="2">СКЭ!$A$1:$CL$107</definedName>
  </definedNames>
  <calcPr calcId="145621"/>
</workbook>
</file>

<file path=xl/calcChain.xml><?xml version="1.0" encoding="utf-8"?>
<calcChain xmlns="http://schemas.openxmlformats.org/spreadsheetml/2006/main">
  <c r="BU44" i="5" l="1"/>
  <c r="BT44" i="5"/>
  <c r="BT18" i="5"/>
  <c r="BU44" i="4"/>
  <c r="BU18" i="4"/>
  <c r="BT44" i="4"/>
  <c r="BT18" i="4" s="1"/>
  <c r="BT13" i="4" s="1"/>
  <c r="BT18" i="3"/>
  <c r="BU44" i="3"/>
  <c r="BU18" i="3"/>
  <c r="BU57" i="2"/>
  <c r="BU44" i="2"/>
  <c r="BT44" i="2"/>
  <c r="BV63" i="4" l="1"/>
  <c r="I102" i="17" l="1"/>
  <c r="H102" i="17"/>
  <c r="J99" i="17"/>
  <c r="I98" i="17"/>
  <c r="H98" i="17"/>
  <c r="E96" i="17"/>
  <c r="D96" i="17"/>
  <c r="E94" i="17"/>
  <c r="D94" i="17"/>
  <c r="E93" i="17"/>
  <c r="D93" i="17"/>
  <c r="E92" i="17"/>
  <c r="E91" i="17"/>
  <c r="D91" i="17"/>
  <c r="E90" i="17"/>
  <c r="D90" i="17"/>
  <c r="E89" i="17"/>
  <c r="D89" i="17"/>
  <c r="E88" i="17"/>
  <c r="D88" i="17"/>
  <c r="G86" i="17"/>
  <c r="E85" i="17"/>
  <c r="D85" i="17"/>
  <c r="E84" i="17"/>
  <c r="D84" i="17"/>
  <c r="E83" i="17"/>
  <c r="D83" i="17"/>
  <c r="K81" i="17"/>
  <c r="J81" i="17"/>
  <c r="E81" i="17"/>
  <c r="I81" i="17" s="1"/>
  <c r="D81" i="17"/>
  <c r="H81" i="17" s="1"/>
  <c r="K80" i="17"/>
  <c r="J80" i="17"/>
  <c r="E80" i="17"/>
  <c r="D80" i="17"/>
  <c r="K79" i="17"/>
  <c r="J79" i="17"/>
  <c r="E79" i="17"/>
  <c r="D79" i="17"/>
  <c r="K78" i="17"/>
  <c r="J78" i="17"/>
  <c r="E78" i="17"/>
  <c r="D78" i="17"/>
  <c r="K77" i="17"/>
  <c r="J77" i="17"/>
  <c r="E75" i="17"/>
  <c r="E74" i="17"/>
  <c r="E73" i="17"/>
  <c r="I66" i="17"/>
  <c r="H66" i="17"/>
  <c r="I65" i="17"/>
  <c r="H65" i="17"/>
  <c r="E65" i="17"/>
  <c r="D65" i="17"/>
  <c r="I64" i="17"/>
  <c r="H64" i="17"/>
  <c r="E64" i="17"/>
  <c r="D64" i="17"/>
  <c r="I60" i="17"/>
  <c r="K60" i="17" s="1"/>
  <c r="H60" i="17"/>
  <c r="D60" i="17"/>
  <c r="G60" i="17" s="1"/>
  <c r="I59" i="17"/>
  <c r="K59" i="17" s="1"/>
  <c r="H59" i="17"/>
  <c r="D59" i="17"/>
  <c r="G59" i="17" s="1"/>
  <c r="K58" i="17"/>
  <c r="J58" i="17"/>
  <c r="G58" i="17"/>
  <c r="I57" i="17"/>
  <c r="H57" i="17"/>
  <c r="E57" i="17"/>
  <c r="D57" i="17"/>
  <c r="E56" i="17"/>
  <c r="D56" i="17"/>
  <c r="J56" i="17" s="1"/>
  <c r="I55" i="17"/>
  <c r="H55" i="17"/>
  <c r="E55" i="17"/>
  <c r="D55" i="17"/>
  <c r="I52" i="17"/>
  <c r="K52" i="17" s="1"/>
  <c r="H52" i="17"/>
  <c r="D52" i="17"/>
  <c r="J52" i="17" s="1"/>
  <c r="I51" i="17"/>
  <c r="H51" i="17"/>
  <c r="E51" i="17"/>
  <c r="D51" i="17"/>
  <c r="E50" i="17"/>
  <c r="D50" i="17"/>
  <c r="I48" i="17"/>
  <c r="H48" i="17"/>
  <c r="E48" i="17"/>
  <c r="D48" i="17"/>
  <c r="I47" i="17"/>
  <c r="H47" i="17"/>
  <c r="E47" i="17"/>
  <c r="D47" i="17"/>
  <c r="K46" i="17"/>
  <c r="J46" i="17"/>
  <c r="I45" i="17"/>
  <c r="H45" i="17"/>
  <c r="E45" i="17"/>
  <c r="D45" i="17"/>
  <c r="I44" i="17"/>
  <c r="H44" i="17"/>
  <c r="E43" i="17"/>
  <c r="I42" i="17"/>
  <c r="H42" i="17"/>
  <c r="J42" i="17" s="1"/>
  <c r="E42" i="17"/>
  <c r="J41" i="17"/>
  <c r="E41" i="17"/>
  <c r="K41" i="17" s="1"/>
  <c r="I40" i="17"/>
  <c r="H40" i="17"/>
  <c r="J40" i="17" s="1"/>
  <c r="E40" i="17"/>
  <c r="I39" i="17"/>
  <c r="H39" i="17"/>
  <c r="J39" i="17" s="1"/>
  <c r="E39" i="17"/>
  <c r="I38" i="17"/>
  <c r="H38" i="17"/>
  <c r="J38" i="17" s="1"/>
  <c r="E38" i="17"/>
  <c r="K38" i="17" s="1"/>
  <c r="I37" i="17"/>
  <c r="H37" i="17"/>
  <c r="J37" i="17" s="1"/>
  <c r="E37" i="17"/>
  <c r="I36" i="17"/>
  <c r="H36" i="17"/>
  <c r="J36" i="17" s="1"/>
  <c r="E36" i="17"/>
  <c r="G36" i="17" s="1"/>
  <c r="E35" i="17"/>
  <c r="I34" i="17"/>
  <c r="H34" i="17"/>
  <c r="J34" i="17" s="1"/>
  <c r="E34" i="17"/>
  <c r="I33" i="17"/>
  <c r="H33" i="17"/>
  <c r="J33" i="17" s="1"/>
  <c r="E33" i="17"/>
  <c r="I32" i="17"/>
  <c r="H32" i="17"/>
  <c r="J32" i="17" s="1"/>
  <c r="E32" i="17"/>
  <c r="I31" i="17"/>
  <c r="H31" i="17"/>
  <c r="J31" i="17" s="1"/>
  <c r="E31" i="17"/>
  <c r="G31" i="17" s="1"/>
  <c r="I30" i="17"/>
  <c r="H30" i="17"/>
  <c r="J30" i="17" s="1"/>
  <c r="E30" i="17"/>
  <c r="I29" i="17"/>
  <c r="H29" i="17"/>
  <c r="J29" i="17" s="1"/>
  <c r="E29" i="17"/>
  <c r="G29" i="17" s="1"/>
  <c r="I28" i="17"/>
  <c r="H28" i="17"/>
  <c r="J28" i="17" s="1"/>
  <c r="I27" i="17"/>
  <c r="H27" i="17"/>
  <c r="J27" i="17" s="1"/>
  <c r="E26" i="17"/>
  <c r="I25" i="17"/>
  <c r="H25" i="17"/>
  <c r="J25" i="17" s="1"/>
  <c r="E25" i="17"/>
  <c r="E24" i="17"/>
  <c r="I23" i="17"/>
  <c r="H23" i="17"/>
  <c r="J23" i="17" s="1"/>
  <c r="E23" i="17"/>
  <c r="E22" i="17"/>
  <c r="I21" i="17"/>
  <c r="H21" i="17"/>
  <c r="J21" i="17" s="1"/>
  <c r="E21" i="17"/>
  <c r="I20" i="17"/>
  <c r="H20" i="17"/>
  <c r="J20" i="17" s="1"/>
  <c r="I19" i="17"/>
  <c r="H19" i="17"/>
  <c r="D19" i="17"/>
  <c r="I18" i="17"/>
  <c r="H18" i="17"/>
  <c r="L81" i="17" l="1"/>
  <c r="K21" i="17"/>
  <c r="K48" i="17"/>
  <c r="I78" i="17"/>
  <c r="G89" i="17"/>
  <c r="K25" i="17"/>
  <c r="J47" i="17"/>
  <c r="J65" i="17"/>
  <c r="G91" i="17"/>
  <c r="G48" i="17"/>
  <c r="D87" i="17"/>
  <c r="D92" i="17" s="1"/>
  <c r="E72" i="17"/>
  <c r="G88" i="17"/>
  <c r="E44" i="17"/>
  <c r="K44" i="17" s="1"/>
  <c r="D66" i="17"/>
  <c r="J66" i="17" s="1"/>
  <c r="K40" i="17"/>
  <c r="J51" i="17"/>
  <c r="M81" i="17"/>
  <c r="K57" i="17"/>
  <c r="G78" i="17"/>
  <c r="K34" i="17"/>
  <c r="G38" i="17"/>
  <c r="K47" i="17"/>
  <c r="I101" i="17"/>
  <c r="I103" i="17" s="1"/>
  <c r="H78" i="17"/>
  <c r="L78" i="17" s="1"/>
  <c r="K29" i="17"/>
  <c r="K45" i="17"/>
  <c r="K31" i="17"/>
  <c r="G40" i="17"/>
  <c r="G45" i="17"/>
  <c r="G52" i="17"/>
  <c r="D77" i="17"/>
  <c r="G94" i="17"/>
  <c r="K36" i="17"/>
  <c r="G83" i="17"/>
  <c r="G85" i="17"/>
  <c r="E28" i="17"/>
  <c r="E27" i="17" s="1"/>
  <c r="G47" i="17"/>
  <c r="E63" i="17"/>
  <c r="K42" i="17"/>
  <c r="J57" i="17"/>
  <c r="K65" i="17"/>
  <c r="H80" i="17"/>
  <c r="L80" i="17" s="1"/>
  <c r="H79" i="17"/>
  <c r="L79" i="17" s="1"/>
  <c r="K23" i="17"/>
  <c r="G23" i="17"/>
  <c r="K51" i="17"/>
  <c r="G51" i="17"/>
  <c r="J64" i="17"/>
  <c r="I79" i="17"/>
  <c r="M79" i="17" s="1"/>
  <c r="E77" i="17"/>
  <c r="K30" i="17"/>
  <c r="G30" i="17"/>
  <c r="K37" i="17"/>
  <c r="G37" i="17"/>
  <c r="J48" i="17"/>
  <c r="H101" i="17"/>
  <c r="H103" i="17" s="1"/>
  <c r="J55" i="17"/>
  <c r="E66" i="17"/>
  <c r="K64" i="17"/>
  <c r="G64" i="17"/>
  <c r="G79" i="17"/>
  <c r="G80" i="17"/>
  <c r="E20" i="17"/>
  <c r="G25" i="17"/>
  <c r="K32" i="17"/>
  <c r="G32" i="17"/>
  <c r="K33" i="17"/>
  <c r="G34" i="17"/>
  <c r="K39" i="17"/>
  <c r="G39" i="17"/>
  <c r="G42" i="17"/>
  <c r="J45" i="17"/>
  <c r="K55" i="17"/>
  <c r="G56" i="17"/>
  <c r="I80" i="17"/>
  <c r="M80" i="17" s="1"/>
  <c r="G84" i="17"/>
  <c r="G90" i="17"/>
  <c r="J19" i="17"/>
  <c r="K56" i="17"/>
  <c r="J59" i="17"/>
  <c r="J60" i="17"/>
  <c r="G65" i="17"/>
  <c r="M78" i="17"/>
  <c r="G81" i="17"/>
  <c r="D82" i="17"/>
  <c r="E87" i="17"/>
  <c r="G93" i="17"/>
  <c r="G21" i="17"/>
  <c r="D44" i="17"/>
  <c r="J44" i="17" s="1"/>
  <c r="G55" i="17"/>
  <c r="G57" i="17"/>
  <c r="E82" i="17"/>
  <c r="G28" i="17" l="1"/>
  <c r="G87" i="17"/>
  <c r="G82" i="17"/>
  <c r="K28" i="17"/>
  <c r="H77" i="17"/>
  <c r="L77" i="17" s="1"/>
  <c r="D18" i="17"/>
  <c r="E19" i="17"/>
  <c r="K20" i="17"/>
  <c r="G20" i="17"/>
  <c r="K66" i="17"/>
  <c r="G66" i="17"/>
  <c r="G44" i="17"/>
  <c r="K27" i="17"/>
  <c r="G27" i="17"/>
  <c r="G77" i="17"/>
  <c r="I77" i="17"/>
  <c r="M77" i="17" s="1"/>
  <c r="J18" i="17" l="1"/>
  <c r="H97" i="17"/>
  <c r="H99" i="17" s="1"/>
  <c r="K19" i="17"/>
  <c r="G19" i="17"/>
  <c r="E18" i="17"/>
  <c r="I97" i="17" l="1"/>
  <c r="I99" i="17" s="1"/>
  <c r="G18" i="17"/>
  <c r="K18" i="17"/>
  <c r="BU66" i="3" l="1"/>
  <c r="J38" i="16" l="1"/>
  <c r="I38" i="16"/>
  <c r="H37" i="16"/>
  <c r="H36" i="16"/>
  <c r="F35" i="16"/>
  <c r="E35" i="16"/>
  <c r="F34" i="16"/>
  <c r="E34" i="16"/>
  <c r="F33" i="16"/>
  <c r="H33" i="16" s="1"/>
  <c r="E33" i="16"/>
  <c r="F32" i="16"/>
  <c r="E32" i="16"/>
  <c r="F31" i="16"/>
  <c r="E31" i="16"/>
  <c r="F30" i="16"/>
  <c r="E30" i="16"/>
  <c r="H30" i="16" s="1"/>
  <c r="F29" i="16"/>
  <c r="E29" i="16"/>
  <c r="F28" i="16"/>
  <c r="E28" i="16"/>
  <c r="F27" i="16"/>
  <c r="H27" i="16" s="1"/>
  <c r="E27" i="16"/>
  <c r="F26" i="16"/>
  <c r="E26" i="16"/>
  <c r="H26" i="16" s="1"/>
  <c r="H22" i="16"/>
  <c r="F18" i="16"/>
  <c r="E18" i="16"/>
  <c r="H29" i="16" l="1"/>
  <c r="F24" i="16"/>
  <c r="F20" i="16" s="1"/>
  <c r="E25" i="16"/>
  <c r="E21" i="16" s="1"/>
  <c r="H31" i="16"/>
  <c r="F25" i="16"/>
  <c r="H35" i="16"/>
  <c r="E23" i="16"/>
  <c r="E19" i="16" s="1"/>
  <c r="E38" i="16" s="1"/>
  <c r="K38" i="16" s="1"/>
  <c r="E24" i="16"/>
  <c r="E20" i="16" s="1"/>
  <c r="H20" i="16" s="1"/>
  <c r="H32" i="16"/>
  <c r="H34" i="16"/>
  <c r="F21" i="16"/>
  <c r="H18" i="16"/>
  <c r="F23" i="16"/>
  <c r="H28" i="16"/>
  <c r="H25" i="16" l="1"/>
  <c r="H21" i="16"/>
  <c r="H24" i="16"/>
  <c r="F19" i="16"/>
  <c r="H23" i="16"/>
  <c r="H19" i="16" l="1"/>
  <c r="F38" i="16"/>
  <c r="L38" i="16" l="1"/>
  <c r="H38" i="16"/>
  <c r="BU68" i="5" l="1"/>
  <c r="BU69" i="4"/>
  <c r="BU68" i="3"/>
  <c r="BU71" i="5" l="1"/>
  <c r="BT71" i="5"/>
  <c r="BT66" i="5"/>
  <c r="BT57" i="5" s="1"/>
  <c r="BU66" i="5" l="1"/>
  <c r="BU57" i="5" l="1"/>
  <c r="BU68" i="2"/>
  <c r="BU20" i="5" l="1"/>
  <c r="BU72" i="4" l="1"/>
  <c r="BT72" i="4"/>
  <c r="BU30" i="4"/>
  <c r="BU27" i="4" l="1"/>
  <c r="BT67" i="4"/>
  <c r="BT57" i="4" s="1"/>
  <c r="BU20" i="4" l="1"/>
  <c r="BU19" i="4" s="1"/>
  <c r="BV13" i="3"/>
  <c r="BW13" i="3"/>
  <c r="BT57" i="3"/>
  <c r="BT44" i="3" s="1"/>
  <c r="BU67" i="4" l="1"/>
  <c r="BU71" i="3"/>
  <c r="BT71" i="3"/>
  <c r="BU30" i="3"/>
  <c r="BU27" i="3" s="1"/>
  <c r="BU20" i="3"/>
  <c r="BU19" i="3" l="1"/>
  <c r="BU57" i="4"/>
  <c r="BT67" i="2"/>
  <c r="BU71" i="2"/>
  <c r="BT71" i="2"/>
  <c r="BT57" i="2"/>
  <c r="BU66" i="2"/>
  <c r="BU20" i="2" l="1"/>
  <c r="BT18" i="2"/>
  <c r="BU41" i="2" l="1"/>
  <c r="BU30" i="2" l="1"/>
  <c r="BU27" i="2" s="1"/>
  <c r="BU19" i="2" s="1"/>
  <c r="BU18" i="2" s="1"/>
  <c r="BU41" i="5" l="1"/>
  <c r="BU30" i="5" s="1"/>
  <c r="BU27" i="5" s="1"/>
  <c r="BU19" i="5" s="1"/>
  <c r="BU18" i="5" s="1"/>
  <c r="BU57" i="3" l="1"/>
</calcChain>
</file>

<file path=xl/comments1.xml><?xml version="1.0" encoding="utf-8"?>
<comments xmlns="http://schemas.openxmlformats.org/spreadsheetml/2006/main">
  <authors>
    <author>Лоскутова</author>
  </authors>
  <commentList>
    <comment ref="I99" authorId="0">
      <text>
        <r>
          <rPr>
            <sz val="9"/>
            <color indexed="81"/>
            <rFont val="Tahoma"/>
            <family val="2"/>
            <charset val="204"/>
          </rPr>
          <t xml:space="preserve">
Выпадающие по ТП
</t>
        </r>
      </text>
    </comment>
    <comment ref="H102" authorId="0">
      <text>
        <r>
          <rPr>
            <sz val="9"/>
            <color indexed="81"/>
            <rFont val="Tahoma"/>
            <family val="2"/>
            <charset val="204"/>
          </rPr>
          <t xml:space="preserve">
Расходы из прибыли + ЧП + Амортизация - услуги банков (ПР) - налог на прибыль (НР) - выпадающие по ТП (НР)</t>
        </r>
      </text>
    </comment>
    <comment ref="I102" authorId="0">
      <text>
        <r>
          <rPr>
            <sz val="9"/>
            <color indexed="81"/>
            <rFont val="Tahoma"/>
            <family val="2"/>
            <charset val="204"/>
          </rPr>
          <t xml:space="preserve">
Расходы из прибыли + ЧП + Амортизация - услуги банков (ПР) - налог на прибыль (НР) - выпадающие по ТП (НР)</t>
        </r>
      </text>
    </comment>
    <comment ref="H10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Доступные средства на инвестиции</t>
        </r>
      </text>
    </comment>
  </commentList>
</comments>
</file>

<file path=xl/sharedStrings.xml><?xml version="1.0" encoding="utf-8"?>
<sst xmlns="http://schemas.openxmlformats.org/spreadsheetml/2006/main" count="1769" uniqueCount="371">
  <si>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</si>
  <si>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</si>
  <si>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</si>
  <si>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</si>
  <si>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</si>
  <si>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</si>
  <si>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</si>
  <si>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</si>
  <si>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</si>
  <si>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</si>
  <si>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</si>
  <si>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</si>
  <si>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</si>
  <si>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</si>
  <si>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</si>
  <si>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</si>
  <si>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</si>
  <si>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</si>
  <si>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</si>
  <si>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</si>
  <si>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</si>
  <si>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</si>
  <si>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</si>
  <si>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</si>
  <si>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</si>
  <si>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</si>
  <si>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</si>
  <si>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</si>
  <si>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</si>
  <si>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</si>
  <si>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</si>
  <si>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</si>
  <si>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</si>
  <si>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</si>
  <si>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</si>
  <si>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</si>
  <si>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</si>
  <si>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</si>
  <si>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</si>
  <si>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</si>
  <si>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</si>
  <si>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</si>
  <si>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</si>
  <si>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</si>
  <si>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</si>
  <si>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</si>
  <si>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</si>
  <si>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</si>
  <si>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</si>
  <si>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</si>
  <si>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</si>
  <si>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</si>
  <si>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</si>
  <si>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</si>
  <si>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</si>
  <si>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</si>
  <si>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</si>
  <si>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</si>
  <si>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</si>
  <si>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</si>
  <si>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</si>
  <si>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</si>
  <si>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</si>
  <si>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</si>
  <si>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</si>
  <si>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</si>
  <si>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</si>
  <si>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</si>
  <si>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</si>
  <si>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</si>
  <si>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</si>
  <si>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</si>
  <si>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</si>
  <si>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</si>
  <si>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</si>
  <si>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</si>
  <si>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</si>
  <si>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</si>
  <si>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</si>
  <si>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</si>
  <si>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</si>
  <si>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</si>
  <si>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</si>
  <si>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</si>
  <si>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</si>
  <si>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</si>
  <si>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</si>
  <si>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</si>
  <si>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</si>
  <si>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</si>
  <si>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</si>
  <si>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</si>
  <si>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</si>
  <si>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</si>
  <si>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</si>
  <si>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</si>
  <si>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</si>
  <si>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</si>
  <si>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</si>
  <si>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</si>
  <si>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</si>
  <si>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</si>
  <si>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</si>
  <si>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</si>
  <si>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</si>
  <si>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</si>
  <si>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</si>
  <si>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</si>
  <si>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</si>
  <si>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</si>
  <si>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</si>
  <si>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</si>
  <si>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</si>
  <si>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</si>
  <si>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</si>
  <si>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</si>
  <si>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</si>
  <si>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</si>
  <si>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</si>
  <si>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</si>
  <si>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</si>
  <si>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</si>
  <si>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</si>
  <si>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</si>
  <si>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</si>
  <si>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</si>
  <si>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</si>
  <si>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</si>
  <si>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</si>
  <si>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</si>
  <si>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</si>
  <si>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</si>
  <si>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</si>
  <si>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</si>
  <si>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</si>
  <si>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</si>
  <si>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</si>
  <si>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</si>
  <si>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Другие прочие расходы</t>
  </si>
  <si>
    <t>Оплата услуг ПАО "ФСК ЕЭС"</t>
  </si>
  <si>
    <t>1.2.12.1.</t>
  </si>
  <si>
    <t xml:space="preserve">резерв по сомнительным долгам (сальдо) </t>
  </si>
  <si>
    <t>1.2.12.2.</t>
  </si>
  <si>
    <t>резерв по судебным разбирательствам (сальдо)</t>
  </si>
  <si>
    <t>1.2.12.3.</t>
  </si>
  <si>
    <t>1.2.12.4.</t>
  </si>
  <si>
    <t>Оплата услуг кредитной организации</t>
  </si>
  <si>
    <t>1.2.12.5.</t>
  </si>
  <si>
    <t>отчисления профсоюзу</t>
  </si>
  <si>
    <t>1.2.12.6.</t>
  </si>
  <si>
    <t>прочие льготы и компенсации согл. Колл.Дог</t>
  </si>
  <si>
    <t>судебные издержки (госпошлина)</t>
  </si>
  <si>
    <t>1.2.12.7</t>
  </si>
  <si>
    <t>Сальдо прочих доходов и расходов</t>
  </si>
  <si>
    <t>руб./МВт.ч.</t>
  </si>
  <si>
    <t>2.1.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</si>
  <si>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</si>
  <si>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</si>
  <si>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 I</t>
  </si>
  <si>
    <t>2.3</t>
  </si>
  <si>
    <t>в том числе трансформаторная мощность подстанций на уровне напряжения СН II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</si>
  <si>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</si>
  <si>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</si>
  <si>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</si>
  <si>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 I</t>
  </si>
  <si>
    <t>3.3</t>
  </si>
  <si>
    <t>в том числе количество условных единиц по линиям электропередач на уровне напряжения СН II</t>
  </si>
  <si>
    <t>3.4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</si>
  <si>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</si>
  <si>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</si>
  <si>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</si>
  <si>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</si>
  <si>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 I</t>
  </si>
  <si>
    <t>4.3</t>
  </si>
  <si>
    <t>в том числе количество условных единиц по подстанциям на уровне напряжения СН II</t>
  </si>
  <si>
    <t>4.4</t>
  </si>
  <si>
    <t>в том числе количество условных единиц по подстанциям на уровне напряжения НН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</si>
  <si>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</si>
  <si>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</si>
  <si>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</si>
  <si>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 I</t>
  </si>
  <si>
    <t>5.3</t>
  </si>
  <si>
    <t>в том числе длина линий электропередач на уровне напряжения СН II</t>
  </si>
  <si>
    <t>5.4</t>
  </si>
  <si>
    <t>в том числе длина линий электропередач на уровне напряжения НН</t>
  </si>
  <si>
    <t>2018</t>
  </si>
  <si>
    <t>2022</t>
  </si>
  <si>
    <t>2632082033</t>
  </si>
  <si>
    <t>072603002</t>
  </si>
  <si>
    <t>091743001</t>
  </si>
  <si>
    <t>151343001</t>
  </si>
  <si>
    <t>060843001</t>
  </si>
  <si>
    <t>2017</t>
  </si>
  <si>
    <t>2027</t>
  </si>
  <si>
    <t>1.2.12.8</t>
  </si>
  <si>
    <t>оплата труда работников произв. сферы из прибыли</t>
  </si>
  <si>
    <t>затраты социального характера</t>
  </si>
  <si>
    <t>****** Указана общая сумма фактических процентов к уплате, включающая проценты по кредитам и займам, а также прочие процентные расходы</t>
  </si>
  <si>
    <t>Оплата труда работников произв. сферы из прибыли</t>
  </si>
  <si>
    <t>Затраты социального характера</t>
  </si>
  <si>
    <t>Прочие налоги</t>
  </si>
  <si>
    <t>1.2.12.9</t>
  </si>
  <si>
    <t>1.2.12.10</t>
  </si>
  <si>
    <t>прочие расходы (сальдо)</t>
  </si>
  <si>
    <t>нет данных</t>
  </si>
  <si>
    <t>Приложение 1</t>
  </si>
  <si>
    <t>организациями, регулирование деятельности которых</t>
  </si>
  <si>
    <t>осуществляется методом доходности инвестированного капитала</t>
  </si>
  <si>
    <t>Филиал ПАО "МРСК Северного Кавказа" - "Ставропольэнерго"</t>
  </si>
  <si>
    <t>263243001</t>
  </si>
  <si>
    <t>Необходимая валовая выручка на содержание (далее - НВВ)</t>
  </si>
  <si>
    <t>Подконтрольные (операционные) расходы, включенные в НВВ</t>
  </si>
  <si>
    <t>Оплата работ и услуг сторонних организаций</t>
  </si>
  <si>
    <t>1.2.7.1</t>
  </si>
  <si>
    <t>Возврат инвестированного капитала, всего</t>
  </si>
  <si>
    <t>1.3.1</t>
  </si>
  <si>
    <t>в том числе размер средств, направляемых 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</si>
  <si>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</si>
  <si>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</si>
  <si>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</si>
  <si>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</si>
  <si>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 производимое в целях сглаживания тарифов (+/-)</t>
  </si>
  <si>
    <t>1.6</t>
  </si>
  <si>
    <t>Корректировки необходимой валовой выручки, учтенные в утвержденных 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</si>
  <si>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</si>
  <si>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</si>
  <si>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</si>
  <si>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</si>
  <si>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Объем технологических потерь</t>
  </si>
  <si>
    <t xml:space="preserve"> млн.кВт.ч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</si>
  <si>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</si>
  <si>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руб./МВт∙ч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</si>
  <si>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</si>
  <si>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</si>
  <si>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норма доходности на капитал, инвестированный до начала долгосрочного периода регулирования</t>
  </si>
  <si>
    <t>V</t>
  </si>
  <si>
    <t>2.2.</t>
  </si>
  <si>
    <t>в том числе трансформаторная мощность подстанций на уровне напряжения СН1</t>
  </si>
  <si>
    <t>2.3.</t>
  </si>
  <si>
    <t>в том числе трансформаторная мощность подстанций на уровне напряжения СН2</t>
  </si>
  <si>
    <t>2.4.</t>
  </si>
  <si>
    <t>в том числе трансформаторная мощность подстанций на уровне напряжения НН</t>
  </si>
  <si>
    <t>3.1.</t>
  </si>
  <si>
    <t>3.2.</t>
  </si>
  <si>
    <t>в том числе количество условных единиц по линиям электропередач на уровне напряжения СН1</t>
  </si>
  <si>
    <t>3.3.</t>
  </si>
  <si>
    <t>в том числе количество условных единиц по линиям электропередач на уровне напряжения СН2</t>
  </si>
  <si>
    <t>3.4.</t>
  </si>
  <si>
    <t>4.1.</t>
  </si>
  <si>
    <t>4.2.</t>
  </si>
  <si>
    <t>в том числе количество условных единиц по подстанциям на уровне напряжения СН1</t>
  </si>
  <si>
    <t>4.3.</t>
  </si>
  <si>
    <t>в том числе количество условных единиц по подстанциям на уровне напряжения СН2</t>
  </si>
  <si>
    <t>4.4.</t>
  </si>
  <si>
    <t>5.1.</t>
  </si>
  <si>
    <t>5.2.</t>
  </si>
  <si>
    <t>в том числе длина линий электропередач на уровне напряжения СН1</t>
  </si>
  <si>
    <t>5.3.</t>
  </si>
  <si>
    <t>в том числе длина линий электропередач на уровне напряжения СН2</t>
  </si>
  <si>
    <t>5.4.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</si>
  <si>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       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</si>
  <si>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 xml:space="preserve">Приложение № 4 </t>
  </si>
  <si>
    <t>к Приказу Федеральной</t>
  </si>
  <si>
    <t>службы по тарифам</t>
  </si>
  <si>
    <t>от 24.10.2014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</si>
  <si>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</si>
  <si>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</si>
  <si>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</si>
  <si>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</si>
  <si>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</si>
  <si>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 xml:space="preserve">Примечание </t>
  </si>
  <si>
    <t xml:space="preserve">план 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</si>
  <si>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</si>
  <si>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</si>
  <si>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</si>
  <si>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</si>
  <si>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</si>
  <si>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</si>
  <si>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</si>
  <si>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</si>
  <si>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</si>
  <si>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</si>
  <si>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</si>
  <si>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</si>
  <si>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</si>
  <si>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</si>
  <si>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</si>
  <si>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_____*_При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</si>
  <si>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расходы на возврат и обслуживание долгосрочных заемных средств, направляемых на финансирование капитальных вложений</t>
  </si>
  <si>
    <t>2019 Год</t>
  </si>
  <si>
    <t>1.1.3.3.11</t>
  </si>
  <si>
    <t>Управленческие расходы</t>
  </si>
  <si>
    <t xml:space="preserve">Прочие подконтрольные расходы </t>
  </si>
  <si>
    <t>в том числе прочие расходы ****</t>
  </si>
  <si>
    <t>Прочие подконтрольные расходы</t>
  </si>
  <si>
    <t>в том числе прочие расходы****</t>
  </si>
  <si>
    <t>2019 год</t>
  </si>
  <si>
    <t>Прочие операционные расходы</t>
  </si>
  <si>
    <t>сальдо прочих налогов из прибыли</t>
  </si>
  <si>
    <t>Прочие налоги из прибыли (сальдо)</t>
  </si>
  <si>
    <t>1.2.12.3</t>
  </si>
  <si>
    <t>1.2.12.1</t>
  </si>
  <si>
    <t>1.2.12.2</t>
  </si>
  <si>
    <t>1.2.12.4</t>
  </si>
  <si>
    <t>1.2.12.5</t>
  </si>
  <si>
    <t>1.2.12.6</t>
  </si>
  <si>
    <t>не утверждается</t>
  </si>
  <si>
    <t>По факту указано количество льготных ТП стоимостью 550 рублей</t>
  </si>
  <si>
    <t>Общее количество точек подлючения указано без учета точек технического учета электроэнергии</t>
  </si>
  <si>
    <t xml:space="preserve"> В связи с формированием отчетных данных, величина выпадающих доходов может быть пересмотрена.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</si>
  <si>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</si>
  <si>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 xml:space="preserve">       </t>
  </si>
  <si>
    <t>Обусловлено фактическими результатами деятельности</t>
  </si>
  <si>
    <t>Заявленные расходы по аренде имущества учтены не в полном объеме</t>
  </si>
  <si>
    <t xml:space="preserve">Расходы по данной статье  рассчитываются как процентное соотношение от размера фонда оплаты труда. </t>
  </si>
  <si>
    <t xml:space="preserve">Расходы не приняты в ТБР. По факту  предусмотрены отраслевым тарифным соглашением </t>
  </si>
  <si>
    <t>Обусловлены превышением фактической цены покупки потерь</t>
  </si>
  <si>
    <t>обусловлено экономией расходов по налогу на имущество в связи с изменением законодательства</t>
  </si>
  <si>
    <t>В ТБР включен резерв в размере задолжностей МУП "Каббалккоммунэнерго" и ГУП КБР "Чегемэнерго", по факту отражено сальдо общей величины начисленного и воссстановленного в 2019 году резерва по сомнительным долгам</t>
  </si>
  <si>
    <t>Заявленные расходы не учтены в полном объеме</t>
  </si>
  <si>
    <t>Фактические расходы сложились с учетом начисления амортизации на  введенные объекты основных средств в рамках исполнения ИПР.</t>
  </si>
  <si>
    <t>по факту отражено сальдо общей величины начисленного и воссстановленного в 2019 году резерва по сомнительным долгам.</t>
  </si>
  <si>
    <t xml:space="preserve"> Определением ВС РФ от 25.12.2019 г. №22-АПА19-3 признан резерв по сомнительным долгам в сумме 1 747  млн руб., резерв, безнадежный к взысканию в сумме  1 691 млн руб. По факту отражено сальдо общей величины начисленного и воссстановленного в 2019 году резерва по сомнительным долгам.</t>
  </si>
  <si>
    <t xml:space="preserve">По факту отражены отчисления на социальные нужды от выплат работникам из прибыли </t>
  </si>
  <si>
    <t>Фактические выплаты производились в соответствии с коллективным договором</t>
  </si>
  <si>
    <t>Факт указан без учета расходов на оплату услуг ТСО</t>
  </si>
  <si>
    <t>н/д</t>
  </si>
  <si>
    <t>Без учета расходов на оплату услуг ТСО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</si>
  <si>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</si>
  <si>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</si>
  <si>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</si>
  <si>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</si>
  <si>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1.1.3.4</t>
  </si>
  <si>
    <t>1.1.3.5</t>
  </si>
  <si>
    <t>1.1.3.6</t>
  </si>
  <si>
    <t>1.1.3.7</t>
  </si>
  <si>
    <t>Покупная ээ на производственные и хозяйственные нужды</t>
  </si>
  <si>
    <t>В связи с изменениями, внесенными в Налоговый кодекс (с 1 января 2019 года из налогооблагаемых объектов организаций исключено движимое имущество).</t>
  </si>
  <si>
    <t>В связи с формированием отчетных данных, величина выпадающих доходов может быть уточнена.</t>
  </si>
  <si>
    <t>Справочно: расходы на ремонт, всего (пункт 1.1.1.2 + пункт 1.1.2.1 + пункт 1.1.1.3.1)</t>
  </si>
  <si>
    <t>Задержка приобретения оборудования на отдельных объектах, ввиду необходимости корректировки проектно-сметной документации из-за существенного изменения рыночной стоимости основного оборудования, относительно цен в утвержденной проектно-сметной документации, не позволили приступить к работам в запланированные сроки, что привело к сдвигу графиков производства работ.</t>
  </si>
  <si>
    <t>ТСО</t>
  </si>
  <si>
    <t>второй год ДПР</t>
  </si>
  <si>
    <t>Отклонение обусловлено  длительностью проведения торгово-закупочных процедур, ввиду изменения стоимости оборудования предусмотренного проектом.</t>
  </si>
  <si>
    <t xml:space="preserve">Отклонение обусловлено необходимостью выполнения договорных обязательств по объектам  техприсоединения </t>
  </si>
  <si>
    <t>Отклонение обусловлено длительностью проведения торгово-закупочных процедур, ввиду изменения стоимости оборудования предусмотренного проектом.</t>
  </si>
  <si>
    <t>Ввиду отсутствия заключения по ПСД от управления СК по сохранению и гос.охране объектов культурнрго наследия</t>
  </si>
  <si>
    <t>В виду необходимости закупки ПК и оргтехники, запланированных на 2020 г.</t>
  </si>
  <si>
    <t>*  План в соответствии со скоррректированной ИП (Приказ Минэнерго РФ от 30.12.2016  № 1470)</t>
  </si>
  <si>
    <t>третий год ДПР</t>
  </si>
  <si>
    <t>не базовый год ДПР</t>
  </si>
  <si>
    <t>прочие услуги сторонних организаций</t>
  </si>
  <si>
    <t>справочно: услуги по организации функционир.и развития сетевого комплекса</t>
  </si>
  <si>
    <t>справочно: затраты на СД, РК, Комитеты</t>
  </si>
  <si>
    <t>По факту указаны расходы на ремонт, входящие в перечень статей, отнесенных регулятором к расходам на материалы без учета расходов на ГСМ</t>
  </si>
  <si>
    <t xml:space="preserve"> По факту указаны расходы на ремонт, входящие в перечень статей, отнесенных регулятором к расходам УПХ</t>
  </si>
  <si>
    <t>Указан фактический налог на прибыль, отнесенный по данным управленческого учета на передачу электрической энергии с учетом суммы изменений отложенных налоговых активов и обязательств</t>
  </si>
  <si>
    <t>По факту указаны расходы на ремонт, входящие в перечень статей, отнесенных регулятором к расходам УПХ</t>
  </si>
  <si>
    <t xml:space="preserve">Обусловлено снижением объема потерь в сетях ЕНЭС </t>
  </si>
  <si>
    <t>Обусловлено экономией расходов по налогу на имущество в связи с изменением законодательства</t>
  </si>
  <si>
    <t>Строки плановых подконтрольных расходов по статьям не заполнены, т.к. 2019 год не является базовым годом долгосрочного периода регулирования.</t>
  </si>
  <si>
    <t>Позднее заключение договоров подряда в связи с отсутствием заявок на участие в торгово-закупочных процедурах.</t>
  </si>
  <si>
    <t xml:space="preserve">Задержка в разработке  ПСД по причине не согласования местной администрацией трассы ВЛ. </t>
  </si>
  <si>
    <t>Исполнение обязательств по договорам технологического присоединения</t>
  </si>
  <si>
    <t>Неисполнение договорных обязательств и нарушение графика производства работ подрядчиками</t>
  </si>
  <si>
    <t>Опережающее исполнение предусмотренных утвержденной ИП титулов.</t>
  </si>
  <si>
    <t>филиал ПАО "Россети Северный Кавказ"-"Каббалкэнерго"</t>
  </si>
  <si>
    <t>филиал ПАО "Россети Северный Кавказ"-"Карачаево-Ческесскэнерго"</t>
  </si>
  <si>
    <t>филиал ПАО "Россети Северный Кавказ"-"Севкавказэнерго"</t>
  </si>
  <si>
    <t xml:space="preserve">филиал ПАО "Россети Северный Кавказ"-"Ингушэнерго" </t>
  </si>
  <si>
    <t>Филиал ПАО "Россети Северный Кавказ" - "Ставропольэнерго"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</si>
</sst>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.5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b/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25" fillId="0" borderId="0"/>
  </cellStyleXfs>
  <cellXfs count="2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  <xf numFmtId="4" fontId="11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49" fontId="2" fillId="0" borderId="8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49" fontId="2" fillId="0" borderId="3" xfId="1" applyNumberFormat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9" fontId="6" fillId="0" borderId="0" xfId="2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justify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0" fillId="0" borderId="0" xfId="1"/>
    <xf numFmtId="4" fontId="13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15" fillId="0" borderId="0" xfId="1" applyFont="1"/>
    <xf numFmtId="0" fontId="10" fillId="0" borderId="14" xfId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10" fillId="0" borderId="0" xfId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10" fillId="0" borderId="0" xfId="1" applyNumberFormat="1"/>
    <xf numFmtId="164" fontId="16" fillId="0" borderId="0" xfId="1" applyNumberFormat="1" applyFont="1"/>
    <xf numFmtId="4" fontId="10" fillId="0" borderId="0" xfId="1" applyNumberFormat="1"/>
    <xf numFmtId="164" fontId="10" fillId="0" borderId="0" xfId="1" applyNumberFormat="1"/>
    <xf numFmtId="4" fontId="10" fillId="0" borderId="0" xfId="1" applyNumberFormat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9" fontId="0" fillId="0" borderId="0" xfId="2" applyFont="1"/>
    <xf numFmtId="10" fontId="0" fillId="0" borderId="0" xfId="2" applyNumberFormat="1" applyFont="1"/>
    <xf numFmtId="0" fontId="6" fillId="0" borderId="0" xfId="1" applyFont="1"/>
    <xf numFmtId="4" fontId="1" fillId="0" borderId="0" xfId="1" applyNumberFormat="1" applyFont="1" applyAlignment="1">
      <alignment horizontal="center" vertical="center"/>
    </xf>
    <xf numFmtId="0" fontId="18" fillId="0" borderId="0" xfId="1" applyFont="1"/>
    <xf numFmtId="0" fontId="19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left"/>
    </xf>
    <xf numFmtId="49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justify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3" fontId="18" fillId="0" borderId="12" xfId="1" applyNumberFormat="1" applyFont="1" applyFill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vertical="center" wrapText="1"/>
    </xf>
    <xf numFmtId="4" fontId="18" fillId="0" borderId="12" xfId="1" applyNumberFormat="1" applyFont="1" applyFill="1" applyBorder="1" applyAlignment="1">
      <alignment horizontal="center" vertical="center" wrapText="1"/>
    </xf>
    <xf numFmtId="0" fontId="18" fillId="0" borderId="0" xfId="1" applyFont="1" applyFill="1"/>
    <xf numFmtId="3" fontId="18" fillId="0" borderId="0" xfId="1" applyNumberFormat="1" applyFont="1" applyFill="1"/>
    <xf numFmtId="3" fontId="18" fillId="0" borderId="0" xfId="1" applyNumberFormat="1" applyFont="1"/>
    <xf numFmtId="3" fontId="11" fillId="0" borderId="0" xfId="1" applyNumberFormat="1" applyFont="1"/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/>
    </xf>
    <xf numFmtId="164" fontId="24" fillId="0" borderId="1" xfId="1" applyNumberFormat="1" applyFont="1" applyFill="1" applyBorder="1" applyAlignment="1">
      <alignment horizontal="center" vertical="center"/>
    </xf>
    <xf numFmtId="49" fontId="6" fillId="3" borderId="12" xfId="1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18" fillId="0" borderId="12" xfId="1" applyFont="1" applyBorder="1" applyAlignment="1">
      <alignment horizontal="center" vertical="center" wrapText="1"/>
    </xf>
    <xf numFmtId="0" fontId="1" fillId="0" borderId="0" xfId="1" applyFont="1" applyFill="1"/>
    <xf numFmtId="9" fontId="1" fillId="0" borderId="0" xfId="2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Fill="1"/>
    <xf numFmtId="9" fontId="2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26" fillId="0" borderId="0" xfId="1" applyNumberFormat="1" applyFont="1" applyAlignment="1">
      <alignment horizontal="center" vertical="center"/>
    </xf>
    <xf numFmtId="0" fontId="16" fillId="0" borderId="0" xfId="1" applyFont="1"/>
    <xf numFmtId="0" fontId="6" fillId="0" borderId="12" xfId="1" applyFont="1" applyFill="1" applyBorder="1" applyAlignment="1">
      <alignment horizontal="left" vertical="center" wrapText="1" indent="2"/>
    </xf>
    <xf numFmtId="164" fontId="6" fillId="0" borderId="1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4" fontId="12" fillId="0" borderId="0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 wrapText="1"/>
    </xf>
    <xf numFmtId="9" fontId="5" fillId="0" borderId="0" xfId="2" applyFont="1" applyAlignment="1">
      <alignment horizontal="center" vertical="center" wrapText="1"/>
    </xf>
    <xf numFmtId="0" fontId="18" fillId="0" borderId="12" xfId="1" applyNumberFormat="1" applyFont="1" applyBorder="1" applyAlignment="1">
      <alignment vertical="center" wrapText="1"/>
    </xf>
    <xf numFmtId="165" fontId="10" fillId="0" borderId="0" xfId="1" applyNumberFormat="1"/>
    <xf numFmtId="2" fontId="12" fillId="0" borderId="12" xfId="1" applyNumberFormat="1" applyFont="1" applyFill="1" applyBorder="1" applyAlignment="1">
      <alignment horizontal="center" vertical="center" wrapText="1"/>
    </xf>
    <xf numFmtId="165" fontId="22" fillId="0" borderId="0" xfId="1" applyNumberFormat="1" applyFont="1"/>
    <xf numFmtId="0" fontId="28" fillId="0" borderId="4" xfId="3" applyNumberFormat="1" applyFont="1" applyFill="1" applyBorder="1" applyAlignment="1">
      <alignment horizontal="left" vertical="center" wrapText="1"/>
    </xf>
    <xf numFmtId="0" fontId="28" fillId="0" borderId="1" xfId="3" applyNumberFormat="1" applyFont="1" applyFill="1" applyBorder="1" applyAlignment="1">
      <alignment horizontal="left" vertical="center" wrapText="1"/>
    </xf>
    <xf numFmtId="0" fontId="28" fillId="0" borderId="4" xfId="3" applyNumberFormat="1" applyFont="1" applyFill="1" applyBorder="1" applyAlignment="1">
      <alignment vertical="center" wrapText="1"/>
    </xf>
    <xf numFmtId="165" fontId="15" fillId="0" borderId="0" xfId="1" applyNumberFormat="1" applyFont="1"/>
    <xf numFmtId="0" fontId="18" fillId="0" borderId="12" xfId="1" applyNumberFormat="1" applyFont="1" applyFill="1" applyBorder="1" applyAlignment="1">
      <alignment horizontal="left" vertical="center" wrapText="1"/>
    </xf>
    <xf numFmtId="0" fontId="18" fillId="0" borderId="12" xfId="1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justify" vertical="center" wrapText="1"/>
    </xf>
    <xf numFmtId="0" fontId="6" fillId="3" borderId="1" xfId="1" applyFont="1" applyFill="1" applyBorder="1" applyAlignment="1">
      <alignment horizontal="center" vertical="center"/>
    </xf>
    <xf numFmtId="164" fontId="24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5" borderId="12" xfId="1" applyNumberFormat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left" vertical="center" wrapText="1" indent="4"/>
    </xf>
    <xf numFmtId="0" fontId="6" fillId="5" borderId="1" xfId="1" applyFont="1" applyFill="1" applyBorder="1" applyAlignment="1">
      <alignment horizontal="center" vertical="center"/>
    </xf>
    <xf numFmtId="164" fontId="24" fillId="5" borderId="1" xfId="1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4" fontId="10" fillId="0" borderId="0" xfId="1" quotePrefix="1" applyNumberFormat="1"/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0" xfId="0" applyFont="1" applyAlignment="1">
      <alignment horizontal="left" wrapText="1" indent="3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" xfId="0" applyNumberFormat="1" applyFon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8" xfId="1" applyFont="1" applyBorder="1" applyAlignment="1">
      <alignment wrapText="1"/>
    </xf>
    <xf numFmtId="0" fontId="10" fillId="0" borderId="8" xfId="1" applyBorder="1" applyAlignment="1">
      <alignment wrapText="1"/>
    </xf>
    <xf numFmtId="0" fontId="5" fillId="0" borderId="0" xfId="1" applyFont="1" applyAlignment="1">
      <alignment horizontal="justify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18" fillId="0" borderId="0" xfId="1" applyFont="1" applyAlignment="1">
      <alignment wrapText="1"/>
    </xf>
    <xf numFmtId="49" fontId="18" fillId="0" borderId="13" xfId="1" applyNumberFormat="1" applyFont="1" applyBorder="1" applyAlignment="1">
      <alignment horizontal="center" vertical="center" wrapText="1"/>
    </xf>
    <xf numFmtId="49" fontId="10" fillId="0" borderId="15" xfId="1" applyNumberFormat="1" applyBorder="1" applyAlignment="1">
      <alignment horizontal="center" vertical="center" wrapText="1"/>
    </xf>
    <xf numFmtId="49" fontId="10" fillId="0" borderId="14" xfId="1" applyNumberFormat="1" applyBorder="1" applyAlignment="1">
      <alignment horizontal="center" vertical="center" wrapText="1"/>
    </xf>
    <xf numFmtId="0" fontId="18" fillId="0" borderId="13" xfId="1" applyFont="1" applyBorder="1" applyAlignment="1">
      <alignment horizontal="justify" vertical="center" wrapText="1"/>
    </xf>
    <xf numFmtId="0" fontId="10" fillId="0" borderId="15" xfId="1" applyBorder="1" applyAlignment="1">
      <alignment horizontal="justify" vertical="center" wrapText="1"/>
    </xf>
    <xf numFmtId="0" fontId="10" fillId="0" borderId="14" xfId="1" applyBorder="1" applyAlignment="1">
      <alignment horizontal="justify" vertical="center" wrapText="1"/>
    </xf>
    <xf numFmtId="0" fontId="28" fillId="0" borderId="4" xfId="3" applyNumberFormat="1" applyFont="1" applyFill="1" applyBorder="1" applyAlignment="1">
      <alignment horizontal="left" vertical="center" wrapText="1"/>
    </xf>
    <xf numFmtId="0" fontId="28" fillId="0" borderId="7" xfId="3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10" fillId="0" borderId="0" xfId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20/1.%20&#1074;%20&#1089;&#1086;&#1086;&#1090;&#1074;&#1077;&#1090;&#1089;&#1090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2020%20&#1087;&#1086;&#1087;&#1088;&#1072;&#1074;&#1083;&#1077;&#1085;&#1085;&#1099;&#1081;%20&#1092;&#1086;&#1088;&#1084;&#107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40;&#1056;&#1048;&#1060;%202021\&#1058;&#1040;&#1056;&#1048;&#1060;&#1053;&#1040;&#1071;%20&#1047;&#1040;&#1071;&#1042;&#1050;&#1040;\&#1058;&#1072;&#1073;&#1083;&#1080;&#1094;&#1072;%20&#1087;&#1086;%20&#1079;&#1072;&#1090;&#1088;&#1072;&#1090;&#1072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!%20&#1057;&#1058;&#1040;&#1053;&#1044;&#1040;&#1056;&#1058;%20&#1086;%20&#1077;&#1076;&#1080;&#1085;&#1099;&#1093;%20&#1087;&#1088;&#1080;&#1085;&#1094;&#1080;&#1087;&#1072;&#1093;%20&#1090;&#1072;&#1088;&#1080;&#1092;&#1085;&#1099;&#1093;%20&#1087;&#1088;&#1086;&#1094;&#1077;&#1089;&#1089;&#1086;&#1074;\&#1054;&#1090;&#1095;&#1077;&#1090;&#1099;\2020\&#1053;&#1086;&#1074;&#1099;&#1077;%20&#1092;&#1086;&#1088;&#1084;&#1099;%20&#1087;&#1086;%20&#1057;&#1090;&#1072;&#1085;&#1076;&#1072;&#1088;&#1090;&#1091;%202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AppData\Local\Microsoft\Windows\Temporary%20Internet%20Files\Content.Outlook\5MCPXGWC\&#1054;&#1090;%20&#1089;&#1083;&#1091;&#1078;&#1073;\Informaciya_..._za_2019_&#1051;&#1086;&#1084;&#1086;&#1085;&#1086;&#1089;&#1086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2019\&#1048;&#1055;\&#1057;&#1090;&#1072;&#1074;&#1088;&#1086;&#1087;&#1086;&#1083;&#1100;&#1089;&#1082;&#1080;&#1081;%20&#1082;&#1088;&#1072;&#1081;.NET.INV.(IV%20&#1082;&#1074;&#1072;&#1088;&#1090;&#1072;&#1083;)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\&#1058;&#1040;&#1056;&#1048;&#1060;%202019\&#1059;&#1090;&#1074;&#1077;&#1088;&#1078;&#1076;&#1077;&#1085;&#1086;%20&#1056;&#1058;&#1050;\&#1059;&#1089;&#1083;&#1086;&#1074;&#1085;&#1099;&#1077;%20&#1077;&#1076;&#1080;&#1085;&#1080;&#1094;&#1099;%20&#1089;&#1077;&#1090;&#1077;&#1081;%20&#1085;&#1072;%202019%20&#1074;%20&#1090;&#1072;&#1088;&#1080;&#1092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53;&#1054;&#1057;&#1058;&#1068;\2019\&#1048;&#1055;\&#1042;&#1074;&#1086;&#1076;%20&#1079;&#1072;%20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sina-IS\AppData\Local\Microsoft\Windows\Temporary%20Internet%20Files\Content.Outlook\5MCPXGWC\&#1054;&#1090;%20&#1089;&#1083;&#1091;&#1078;&#1073;\&#1086;&#1090;%20&#1064;&#1080;&#1088;&#1103;&#1077;&#1074;&#1072;\&#1055;&#1088;&#1080;&#1083;.%204%20&#1082;%20&#1055;&#1088;&#1080;&#1082;&#1072;&#1079;&#1091;%20&#1060;&#1057;&#1058;%20&#1086;&#1090;%2024.10.2014%20&#8470;%201831-&#1101;_&#1079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К"/>
      <sheetName val="ИНЭ"/>
      <sheetName val="КБЭ"/>
      <sheetName val="КЧЭ"/>
      <sheetName val="СКЭ"/>
      <sheetName val="ЧЭ"/>
      <sheetName val="СтЭ"/>
    </sheetNames>
    <sheetDataSet>
      <sheetData sheetId="0" refreshError="1"/>
      <sheetData sheetId="1">
        <row r="266">
          <cell r="J266">
            <v>378.45</v>
          </cell>
        </row>
        <row r="275">
          <cell r="J275">
            <v>1599.04</v>
          </cell>
        </row>
      </sheetData>
      <sheetData sheetId="2">
        <row r="264">
          <cell r="J264">
            <v>2349.2199999999998</v>
          </cell>
        </row>
        <row r="274">
          <cell r="J274">
            <v>33016.69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Э"/>
    </sheetNames>
    <sheetDataSet>
      <sheetData sheetId="0">
        <row r="104">
          <cell r="J104">
            <v>785.12650000000008</v>
          </cell>
          <cell r="K104">
            <v>692.73988099999997</v>
          </cell>
        </row>
        <row r="110">
          <cell r="J110">
            <v>8344163.6749696126</v>
          </cell>
          <cell r="K110">
            <v>8103845.0172171304</v>
          </cell>
        </row>
        <row r="112">
          <cell r="J112">
            <v>2352729.4313330911</v>
          </cell>
          <cell r="K112">
            <v>2048026.76</v>
          </cell>
        </row>
        <row r="114">
          <cell r="J114">
            <v>117973.99000014497</v>
          </cell>
          <cell r="K114">
            <v>119656.85</v>
          </cell>
        </row>
        <row r="115">
          <cell r="J115">
            <v>774005.88326420006</v>
          </cell>
          <cell r="K115">
            <v>778603.92</v>
          </cell>
        </row>
        <row r="131">
          <cell r="J131">
            <v>3004849.17</v>
          </cell>
        </row>
        <row r="132">
          <cell r="K132">
            <v>414139.47999999992</v>
          </cell>
        </row>
        <row r="158">
          <cell r="K158">
            <v>149295.13</v>
          </cell>
        </row>
        <row r="174">
          <cell r="K174">
            <v>2008589.6700000002</v>
          </cell>
        </row>
        <row r="178">
          <cell r="K178">
            <v>19515.38</v>
          </cell>
        </row>
        <row r="186">
          <cell r="K186">
            <v>37537.800000000003</v>
          </cell>
        </row>
        <row r="192">
          <cell r="K192">
            <v>27570.03</v>
          </cell>
        </row>
        <row r="197">
          <cell r="K197">
            <v>21846.36</v>
          </cell>
        </row>
        <row r="200">
          <cell r="K200">
            <v>157.13999999999999</v>
          </cell>
        </row>
        <row r="201">
          <cell r="K201">
            <v>106736.52000000003</v>
          </cell>
        </row>
        <row r="202">
          <cell r="K202">
            <v>22340.23</v>
          </cell>
        </row>
        <row r="212">
          <cell r="J212">
            <v>3823.74</v>
          </cell>
          <cell r="K212">
            <v>54.27</v>
          </cell>
        </row>
        <row r="245">
          <cell r="K245">
            <v>30110.870000000003</v>
          </cell>
        </row>
        <row r="248">
          <cell r="K248">
            <v>13609.73</v>
          </cell>
        </row>
        <row r="249">
          <cell r="K249">
            <v>18823.98</v>
          </cell>
        </row>
        <row r="253">
          <cell r="K253">
            <v>20085.079999999998</v>
          </cell>
        </row>
        <row r="263">
          <cell r="K263">
            <v>58024.07</v>
          </cell>
        </row>
        <row r="272">
          <cell r="K272">
            <v>8325.43</v>
          </cell>
        </row>
        <row r="273">
          <cell r="J273">
            <v>113606</v>
          </cell>
          <cell r="K273">
            <v>120011.22</v>
          </cell>
        </row>
        <row r="275">
          <cell r="J275">
            <v>37422.019999999997</v>
          </cell>
          <cell r="K275">
            <v>59149.209999999992</v>
          </cell>
        </row>
        <row r="282">
          <cell r="J282">
            <v>131211.68</v>
          </cell>
          <cell r="K282">
            <v>97228.47</v>
          </cell>
        </row>
        <row r="292">
          <cell r="J292">
            <v>578298.07999999996</v>
          </cell>
          <cell r="K292">
            <v>599173.43999999994</v>
          </cell>
        </row>
        <row r="293">
          <cell r="J293">
            <v>82787.100000000006</v>
          </cell>
          <cell r="K293">
            <v>100702.82799999999</v>
          </cell>
        </row>
        <row r="298">
          <cell r="J298">
            <v>28562.15</v>
          </cell>
        </row>
        <row r="301">
          <cell r="J301">
            <v>682022</v>
          </cell>
          <cell r="K301">
            <v>680625.4</v>
          </cell>
        </row>
        <row r="392">
          <cell r="J392">
            <v>316089.51111222</v>
          </cell>
        </row>
        <row r="404">
          <cell r="J404">
            <v>776291.63755577197</v>
          </cell>
          <cell r="K404">
            <v>775869.28731163742</v>
          </cell>
        </row>
        <row r="405">
          <cell r="J405">
            <v>469519.9124657425</v>
          </cell>
          <cell r="K405">
            <v>468190.24837287626</v>
          </cell>
        </row>
        <row r="406">
          <cell r="J406">
            <v>-325576.90000000002</v>
          </cell>
        </row>
        <row r="414">
          <cell r="J414">
            <v>436133.50612338434</v>
          </cell>
          <cell r="K414">
            <v>594172.74799999979</v>
          </cell>
        </row>
        <row r="415">
          <cell r="J415">
            <v>233341.65424879373</v>
          </cell>
          <cell r="K415">
            <v>81210.029217129573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4"/>
      <sheetName val="Приложение 2.15"/>
      <sheetName val="котловые"/>
      <sheetName val="индивидуальные"/>
      <sheetName val=" 10 ИТК"/>
      <sheetName val="12 Тарифная модель"/>
      <sheetName val="14 Структура затрат "/>
      <sheetName val="15 Обоснованность тарифов "/>
      <sheetName val="16 Собираемость"/>
      <sheetName val="приложение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AU20">
            <v>159754.98759999999</v>
          </cell>
          <cell r="AV20">
            <v>159754.98759999999</v>
          </cell>
        </row>
        <row r="21">
          <cell r="AU21">
            <v>28691.223700000002</v>
          </cell>
          <cell r="AV21">
            <v>28691.223700000002</v>
          </cell>
        </row>
        <row r="22">
          <cell r="AU22">
            <v>28414.736700000001</v>
          </cell>
          <cell r="AV22">
            <v>28414.736700000001</v>
          </cell>
        </row>
        <row r="23">
          <cell r="AU23">
            <v>66841.630399999995</v>
          </cell>
          <cell r="AV23">
            <v>66841.630399999995</v>
          </cell>
        </row>
        <row r="24">
          <cell r="AU24">
            <v>35807.396800000002</v>
          </cell>
          <cell r="AV24">
            <v>35807.396800000002</v>
          </cell>
        </row>
        <row r="50">
          <cell r="AU50">
            <v>774005.88326420006</v>
          </cell>
          <cell r="AV50">
            <v>778603.92045000009</v>
          </cell>
        </row>
        <row r="60">
          <cell r="AU60">
            <v>2352729.4313330911</v>
          </cell>
          <cell r="AV60">
            <v>2048026.6314585002</v>
          </cell>
        </row>
        <row r="62">
          <cell r="AU62">
            <v>785.12650000000008</v>
          </cell>
          <cell r="AV62">
            <v>692.73990000000003</v>
          </cell>
        </row>
        <row r="64">
          <cell r="AU64">
            <v>2996.6246602720594</v>
          </cell>
          <cell r="AV64">
            <v>2956.415</v>
          </cell>
        </row>
        <row r="67">
          <cell r="AU67">
            <v>785862.03</v>
          </cell>
          <cell r="AV67">
            <v>565577.7071</v>
          </cell>
        </row>
        <row r="68">
          <cell r="AU68">
            <v>520658.97000000003</v>
          </cell>
          <cell r="AV68">
            <v>406879.03570000001</v>
          </cell>
        </row>
        <row r="69">
          <cell r="AU69">
            <v>265203.06</v>
          </cell>
          <cell r="AV69">
            <v>158698.67140000002</v>
          </cell>
        </row>
        <row r="70">
          <cell r="AU70">
            <v>1902296.32</v>
          </cell>
          <cell r="AV70">
            <v>1947125.18</v>
          </cell>
        </row>
        <row r="71">
          <cell r="AU71">
            <v>316690.82</v>
          </cell>
          <cell r="AV71">
            <v>429152.28697999998</v>
          </cell>
        </row>
        <row r="73">
          <cell r="AU73">
            <v>121211.51</v>
          </cell>
          <cell r="AV73">
            <v>220829.6207</v>
          </cell>
        </row>
        <row r="74">
          <cell r="AU74">
            <v>21820.2</v>
          </cell>
          <cell r="AV74">
            <v>17686.037299999996</v>
          </cell>
        </row>
        <row r="75">
          <cell r="AU75">
            <v>50811.97</v>
          </cell>
          <cell r="AV75">
            <v>38562.448099999994</v>
          </cell>
        </row>
        <row r="76">
          <cell r="AU76">
            <v>31118.7</v>
          </cell>
          <cell r="AV76">
            <v>28482.703300000001</v>
          </cell>
        </row>
        <row r="77">
          <cell r="AU77">
            <v>2756.92</v>
          </cell>
          <cell r="AV77">
            <v>21935.075699999998</v>
          </cell>
        </row>
        <row r="78">
          <cell r="AU78">
            <v>0</v>
          </cell>
          <cell r="AV78">
            <v>354.60840000000002</v>
          </cell>
        </row>
        <row r="79">
          <cell r="AU79">
            <v>14703.72</v>
          </cell>
          <cell r="AV79">
            <v>113808.7479</v>
          </cell>
        </row>
        <row r="80">
          <cell r="AU80">
            <v>36415.85</v>
          </cell>
          <cell r="AV80">
            <v>35796.2595</v>
          </cell>
        </row>
        <row r="81">
          <cell r="AU81">
            <v>13663.1</v>
          </cell>
          <cell r="AV81">
            <v>10608.3099</v>
          </cell>
        </row>
        <row r="82">
          <cell r="AU82">
            <v>10866.56</v>
          </cell>
          <cell r="AV82">
            <v>17507.826700000001</v>
          </cell>
        </row>
        <row r="83">
          <cell r="AU83">
            <v>20544.599999999999</v>
          </cell>
          <cell r="AV83">
            <v>21683.209800000004</v>
          </cell>
        </row>
        <row r="84">
          <cell r="AU84">
            <v>383.2</v>
          </cell>
        </row>
        <row r="95">
          <cell r="AU95">
            <v>3004849.17</v>
          </cell>
          <cell r="AV95">
            <v>2941855.1740800003</v>
          </cell>
        </row>
        <row r="96">
          <cell r="AU96">
            <v>37422.019999999997</v>
          </cell>
          <cell r="AV96">
            <v>54501.32</v>
          </cell>
        </row>
        <row r="98">
          <cell r="AU98">
            <v>131211.68</v>
          </cell>
          <cell r="AV98">
            <v>95193.12000000001</v>
          </cell>
        </row>
        <row r="102">
          <cell r="AU102">
            <v>578298.07999999996</v>
          </cell>
          <cell r="AV102">
            <v>584685.62</v>
          </cell>
        </row>
        <row r="105">
          <cell r="AU105">
            <v>28562.15</v>
          </cell>
        </row>
        <row r="121">
          <cell r="AU121">
            <v>858281.02999999991</v>
          </cell>
          <cell r="AV121">
            <v>813174.06</v>
          </cell>
        </row>
        <row r="125">
          <cell r="AU125">
            <v>776291.63755577197</v>
          </cell>
        </row>
        <row r="126">
          <cell r="AU126">
            <v>469519.9124657425</v>
          </cell>
        </row>
        <row r="128">
          <cell r="AU128">
            <v>416867.03111222002</v>
          </cell>
        </row>
        <row r="134">
          <cell r="AU134">
            <v>66325.070000000007</v>
          </cell>
        </row>
        <row r="135">
          <cell r="AU135">
            <v>-167102.59</v>
          </cell>
        </row>
        <row r="138">
          <cell r="AU138">
            <v>-325576.90000000002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Э"/>
      <sheetName val="КЧЭ"/>
      <sheetName val="СКЭ"/>
      <sheetName val="ИЭ"/>
      <sheetName val="О структуре затрат СтЭнерго"/>
      <sheetName val="О движении активов СтЭнерг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E22">
            <v>298215.92800000001</v>
          </cell>
        </row>
        <row r="24">
          <cell r="E24">
            <v>123681.83</v>
          </cell>
        </row>
        <row r="26">
          <cell r="E26">
            <v>318130.60700000002</v>
          </cell>
        </row>
        <row r="71">
          <cell r="E71">
            <v>3770.5859999999998</v>
          </cell>
        </row>
        <row r="72">
          <cell r="E72">
            <v>1241.03</v>
          </cell>
        </row>
        <row r="73">
          <cell r="E73">
            <v>1401.8894</v>
          </cell>
        </row>
        <row r="76">
          <cell r="E76">
            <v>5434.6052309999995</v>
          </cell>
        </row>
        <row r="77">
          <cell r="E77">
            <v>4635.0186019999992</v>
          </cell>
        </row>
        <row r="78">
          <cell r="E78">
            <v>24555.621064999996</v>
          </cell>
        </row>
        <row r="79">
          <cell r="E79">
            <v>34843.015141000003</v>
          </cell>
        </row>
        <row r="81">
          <cell r="E81">
            <v>23080.2</v>
          </cell>
        </row>
        <row r="82">
          <cell r="E82">
            <v>22604.624</v>
          </cell>
        </row>
        <row r="83">
          <cell r="E83">
            <v>44340.5</v>
          </cell>
        </row>
        <row r="86">
          <cell r="E86">
            <v>3768.92976</v>
          </cell>
        </row>
        <row r="87">
          <cell r="E87">
            <v>3904.5149999999999</v>
          </cell>
        </row>
        <row r="88">
          <cell r="E88">
            <v>22053.827000000001</v>
          </cell>
        </row>
        <row r="89">
          <cell r="E89">
            <v>22245.151999999998</v>
          </cell>
        </row>
        <row r="90">
          <cell r="E90">
            <v>9.4678237355187208E-3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Лист1"/>
      <sheetName val="Лист2"/>
      <sheetName val="Ставропольский край.NET.I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S14">
            <v>244628.94130186443</v>
          </cell>
          <cell r="T14">
            <v>140683.45784999998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й_2017 факт"/>
      <sheetName val="край_2019 (2)"/>
      <sheetName val="Всего-2.1"/>
      <sheetName val="Всего-2.2"/>
      <sheetName val="край_2019"/>
      <sheetName val="АО-Энерго-2.1"/>
      <sheetName val="АО-Энерго-2.2"/>
      <sheetName val="Став-2.1"/>
      <sheetName val="Став-2.2"/>
      <sheetName val="ЕЭС-2.1"/>
      <sheetName val="ЕЭС-2.2"/>
      <sheetName val="ГУП-2.1"/>
      <sheetName val="ГУП-2.2"/>
      <sheetName val="РЖД-2.1"/>
      <sheetName val="РЖД-2.2"/>
      <sheetName val="ПЭС-2.1"/>
      <sheetName val="ПЭС-2.2"/>
      <sheetName val="Кисл-2.1"/>
      <sheetName val="Кис-2.2"/>
      <sheetName val="Невинка-2.1"/>
      <sheetName val="Невин-2.2"/>
      <sheetName val="Георг-2.1"/>
      <sheetName val="Георг-2.2"/>
      <sheetName val="Буден-2.1"/>
      <sheetName val="Буден-2.2"/>
      <sheetName val="Желез-2.1"/>
      <sheetName val="Желез-2.2"/>
      <sheetName val="Азот-2.1"/>
      <sheetName val="Азот-2.2"/>
      <sheetName val="Концерн-2.1"/>
      <sheetName val="Концерн-2.2"/>
      <sheetName val="Ритм-Б-2.1"/>
      <sheetName val="Ритм-Б-2.2"/>
      <sheetName val="АвиаМВ-2.1 (всего)"/>
      <sheetName val="АвиаМВ-2.2 (всего)"/>
      <sheetName val="АвиаМВ-2.1 (котел)"/>
      <sheetName val="АвиаМВ-2.2 (котел)"/>
      <sheetName val="Газпром-2.1"/>
      <sheetName val="Газпром-2.2"/>
      <sheetName val="Оборонэнерго-2.1 (было)"/>
      <sheetName val="Оборонэнерго-2.2 (было)"/>
      <sheetName val="Оборонэнерго-2.1"/>
      <sheetName val="Оборонэнерго-2.2"/>
      <sheetName val="Люминофор-2.1"/>
      <sheetName val="Люминофор-2.2"/>
      <sheetName val="ССК-2.1"/>
      <sheetName val="ССК-2.2"/>
      <sheetName val="Корпорация-2.1_котел"/>
      <sheetName val="Корпорация-2.2_котел"/>
      <sheetName val="Корпорация-2.1_Невинка"/>
      <sheetName val="Корпорация-2.2_Невинка"/>
      <sheetName val="Корпорация-2.1_печная"/>
      <sheetName val="Корпорация-2.2_печная"/>
      <sheetName val="Корпорация-2.1_МОНО_всего"/>
      <sheetName val="Корпорация-2.2_МОНО_всего"/>
      <sheetName val="Корпорация-2.1_ВСЕГО"/>
      <sheetName val="Корпорация-2.2_ВСЕГО"/>
      <sheetName val="Газпром-2.1 (моно)"/>
      <sheetName val="Газпром-2.2 (моно)"/>
      <sheetName val="ЮЭК-2.1"/>
      <sheetName val="ЮЭК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L34">
            <v>38.85</v>
          </cell>
        </row>
        <row r="40">
          <cell r="L40">
            <v>41.646000000000001</v>
          </cell>
        </row>
        <row r="43">
          <cell r="L43">
            <v>4017.8740000000003</v>
          </cell>
          <cell r="M43">
            <v>5541.8241999999991</v>
          </cell>
        </row>
        <row r="44">
          <cell r="L44">
            <v>4186.9590000000007</v>
          </cell>
          <cell r="M44">
            <v>5121.6417000000001</v>
          </cell>
        </row>
        <row r="45">
          <cell r="L45">
            <v>21919.554999999997</v>
          </cell>
          <cell r="M45">
            <v>24327.421900000001</v>
          </cell>
        </row>
        <row r="46">
          <cell r="L46">
            <v>23071.044000000002</v>
          </cell>
          <cell r="M46">
            <v>35807.400999999998</v>
          </cell>
        </row>
      </sheetData>
      <sheetData sheetId="6">
        <row r="49">
          <cell r="M49">
            <v>23149.4</v>
          </cell>
        </row>
        <row r="50">
          <cell r="M50">
            <v>23293.100000000002</v>
          </cell>
        </row>
        <row r="51">
          <cell r="M51">
            <v>42514.212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ф-153"/>
      <sheetName val="ОНТМ"/>
      <sheetName val="ктп 131134"/>
      <sheetName val="ф-210 договора"/>
      <sheetName val="ф-346 договора"/>
      <sheetName val="ф-151 договора"/>
      <sheetName val="ф-119 договора"/>
    </sheetNames>
    <sheetDataSet>
      <sheetData sheetId="0">
        <row r="9">
          <cell r="M9">
            <v>293588.14649531426</v>
          </cell>
          <cell r="O9">
            <v>39491.034653979987</v>
          </cell>
          <cell r="Q9">
            <v>146850.61210999999</v>
          </cell>
          <cell r="S9">
            <v>12259.22292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ух. отчет"/>
      <sheetName val="бух. отчет передача"/>
      <sheetName val="ОИК 2013"/>
      <sheetName val="ОРИК 2013"/>
      <sheetName val="Свод 2013"/>
      <sheetName val="ОИК 2014"/>
      <sheetName val="ОРИК 2014"/>
      <sheetName val="Свод 2014"/>
      <sheetName val="ОИК 2015"/>
      <sheetName val="ОРИК 2015"/>
      <sheetName val="Свод 2015"/>
      <sheetName val="ОИК 2016"/>
      <sheetName val="ОРИК 2016"/>
      <sheetName val="Свод 2016"/>
      <sheetName val="ОИК 2017"/>
      <sheetName val="ОРИК 2017"/>
      <sheetName val="Свод 2017"/>
      <sheetName val="ОИК 2018"/>
      <sheetName val="ОРИК 2018"/>
      <sheetName val="Свод 2018"/>
      <sheetName val="ОИК 2019"/>
      <sheetName val="ОРИК 2019"/>
      <sheetName val="Свод 2019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8">
          <cell r="E38">
            <v>2707159.9156966973</v>
          </cell>
          <cell r="F38">
            <v>2691379.9812972322</v>
          </cell>
        </row>
      </sheetData>
      <sheetData sheetId="16"/>
      <sheetData sheetId="17"/>
      <sheetData sheetId="18"/>
      <sheetData sheetId="19"/>
      <sheetData sheetId="20">
        <row r="18">
          <cell r="E18">
            <v>4061980.3088114243</v>
          </cell>
          <cell r="F18">
            <v>3954419.2933599334</v>
          </cell>
        </row>
        <row r="26">
          <cell r="E26">
            <v>228663.18397423069</v>
          </cell>
          <cell r="F26">
            <v>112244.35184000002</v>
          </cell>
        </row>
        <row r="27">
          <cell r="E27">
            <v>32</v>
          </cell>
          <cell r="F27">
            <v>23.2</v>
          </cell>
        </row>
        <row r="28">
          <cell r="E28">
            <v>13.56</v>
          </cell>
          <cell r="F28">
            <v>50.186500000000009</v>
          </cell>
        </row>
        <row r="29">
          <cell r="E29">
            <v>14301.200627103608</v>
          </cell>
          <cell r="F29">
            <v>5713.706470000001</v>
          </cell>
        </row>
        <row r="30">
          <cell r="E30">
            <v>0</v>
          </cell>
          <cell r="F30">
            <v>0.41</v>
          </cell>
        </row>
        <row r="31">
          <cell r="E31">
            <v>2.72</v>
          </cell>
          <cell r="F31">
            <v>4.9481959100745723</v>
          </cell>
        </row>
        <row r="32">
          <cell r="E32">
            <v>5038.24946</v>
          </cell>
          <cell r="F32">
            <v>12265.81681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134192.8822920481</v>
          </cell>
          <cell r="F35">
            <v>130949.39599845483</v>
          </cell>
        </row>
      </sheetData>
      <sheetData sheetId="21">
        <row r="18">
          <cell r="E18">
            <v>2043602.4191713373</v>
          </cell>
          <cell r="F18">
            <v>2043596.0686397161</v>
          </cell>
        </row>
        <row r="35">
          <cell r="E35">
            <v>645333.46069862833</v>
          </cell>
          <cell r="F35">
            <v>645408.84699223866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view="pageBreakPreview" topLeftCell="A65" zoomScaleNormal="100" workbookViewId="0">
      <selection activeCell="BU67" sqref="BU67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140625" style="2" customWidth="1"/>
    <col min="73" max="73" width="13" style="2" customWidth="1"/>
    <col min="74" max="89" width="0.85546875" style="2"/>
    <col min="90" max="90" width="25.7109375" style="2" customWidth="1"/>
    <col min="91" max="91" width="10.285156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214" t="s">
        <v>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</row>
    <row r="6" spans="1:90" s="3" customFormat="1" ht="14.25" customHeight="1" x14ac:dyDescent="0.25">
      <c r="A6" s="214" t="s">
        <v>20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</row>
    <row r="7" spans="1:90" s="3" customFormat="1" ht="14.25" customHeight="1" x14ac:dyDescent="0.25">
      <c r="A7" s="214" t="s">
        <v>96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</row>
    <row r="8" spans="1:90" s="3" customFormat="1" ht="14.25" customHeight="1" x14ac:dyDescent="0.25">
      <c r="A8" s="214" t="s">
        <v>117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</row>
    <row r="9" spans="1:90" ht="21" customHeight="1" x14ac:dyDescent="0.25"/>
    <row r="10" spans="1:90" x14ac:dyDescent="0.25">
      <c r="C10" s="4" t="s">
        <v>30</v>
      </c>
      <c r="D10" s="4"/>
      <c r="AG10" s="215" t="s">
        <v>366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188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216" t="s">
        <v>185</v>
      </c>
      <c r="AR13" s="216"/>
      <c r="AS13" s="216"/>
      <c r="AT13" s="216"/>
      <c r="AU13" s="216"/>
      <c r="AV13" s="216"/>
      <c r="AW13" s="216"/>
      <c r="AX13" s="216"/>
      <c r="AY13" s="217" t="s">
        <v>34</v>
      </c>
      <c r="AZ13" s="217"/>
      <c r="BA13" s="216" t="s">
        <v>186</v>
      </c>
      <c r="BB13" s="216"/>
      <c r="BC13" s="216"/>
      <c r="BD13" s="216"/>
      <c r="BE13" s="216"/>
      <c r="BF13" s="216"/>
      <c r="BG13" s="216"/>
      <c r="BH13" s="216"/>
      <c r="BI13" s="2" t="s">
        <v>35</v>
      </c>
      <c r="BT13" s="96"/>
      <c r="BU13" s="96"/>
    </row>
    <row r="15" spans="1:90" s="6" customFormat="1" ht="13.5" x14ac:dyDescent="0.2">
      <c r="A15" s="201" t="s">
        <v>27</v>
      </c>
      <c r="B15" s="218"/>
      <c r="C15" s="218"/>
      <c r="D15" s="218"/>
      <c r="E15" s="218"/>
      <c r="F15" s="218"/>
      <c r="G15" s="218"/>
      <c r="H15" s="218"/>
      <c r="I15" s="219"/>
      <c r="J15" s="223" t="s">
        <v>0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201" t="s">
        <v>36</v>
      </c>
      <c r="BJ15" s="218"/>
      <c r="BK15" s="218"/>
      <c r="BL15" s="218"/>
      <c r="BM15" s="218"/>
      <c r="BN15" s="218"/>
      <c r="BO15" s="218"/>
      <c r="BP15" s="218"/>
      <c r="BQ15" s="218"/>
      <c r="BR15" s="218"/>
      <c r="BS15" s="219"/>
      <c r="BT15" s="155" t="s">
        <v>289</v>
      </c>
      <c r="BU15" s="156"/>
      <c r="BV15" s="201" t="s">
        <v>3</v>
      </c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3"/>
    </row>
    <row r="16" spans="1:90" s="6" customFormat="1" ht="13.5" x14ac:dyDescent="0.2">
      <c r="A16" s="220"/>
      <c r="B16" s="221"/>
      <c r="C16" s="221"/>
      <c r="D16" s="221"/>
      <c r="E16" s="221"/>
      <c r="F16" s="221"/>
      <c r="G16" s="221"/>
      <c r="H16" s="221"/>
      <c r="I16" s="222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220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5" t="s">
        <v>1</v>
      </c>
      <c r="BU16" s="5" t="s">
        <v>2</v>
      </c>
      <c r="BV16" s="204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6"/>
    </row>
    <row r="17" spans="1:91" s="6" customFormat="1" ht="15" customHeight="1" x14ac:dyDescent="0.2">
      <c r="A17" s="151" t="s">
        <v>4</v>
      </c>
      <c r="B17" s="152"/>
      <c r="C17" s="152"/>
      <c r="D17" s="152"/>
      <c r="E17" s="152"/>
      <c r="F17" s="152"/>
      <c r="G17" s="152"/>
      <c r="H17" s="152"/>
      <c r="I17" s="153"/>
      <c r="J17" s="5"/>
      <c r="K17" s="154" t="s">
        <v>37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7"/>
      <c r="BI17" s="155" t="s">
        <v>38</v>
      </c>
      <c r="BJ17" s="156"/>
      <c r="BK17" s="156"/>
      <c r="BL17" s="156"/>
      <c r="BM17" s="156"/>
      <c r="BN17" s="156"/>
      <c r="BO17" s="156"/>
      <c r="BP17" s="156"/>
      <c r="BQ17" s="156"/>
      <c r="BR17" s="156"/>
      <c r="BS17" s="157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1" s="6" customFormat="1" ht="13.9" customHeight="1" x14ac:dyDescent="0.2">
      <c r="A18" s="151" t="s">
        <v>6</v>
      </c>
      <c r="B18" s="152"/>
      <c r="C18" s="152"/>
      <c r="D18" s="152"/>
      <c r="E18" s="152"/>
      <c r="F18" s="152"/>
      <c r="G18" s="152"/>
      <c r="H18" s="152"/>
      <c r="I18" s="153"/>
      <c r="J18" s="5"/>
      <c r="K18" s="154" t="s">
        <v>97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7"/>
      <c r="BI18" s="155" t="s">
        <v>5</v>
      </c>
      <c r="BJ18" s="156"/>
      <c r="BK18" s="156"/>
      <c r="BL18" s="156"/>
      <c r="BM18" s="156"/>
      <c r="BN18" s="156"/>
      <c r="BO18" s="156"/>
      <c r="BP18" s="156"/>
      <c r="BQ18" s="156"/>
      <c r="BR18" s="156"/>
      <c r="BS18" s="157"/>
      <c r="BT18" s="11">
        <f>BT19+BT44+BT67</f>
        <v>2048401.5991379069</v>
      </c>
      <c r="BU18" s="11">
        <f>BU19+BU44+BU67</f>
        <v>3904064.2803498763</v>
      </c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</row>
    <row r="19" spans="1:91" s="6" customFormat="1" ht="60.6" customHeight="1" x14ac:dyDescent="0.2">
      <c r="A19" s="151" t="s">
        <v>7</v>
      </c>
      <c r="B19" s="152"/>
      <c r="C19" s="152"/>
      <c r="D19" s="152"/>
      <c r="E19" s="152"/>
      <c r="F19" s="152"/>
      <c r="G19" s="152"/>
      <c r="H19" s="152"/>
      <c r="I19" s="153"/>
      <c r="J19" s="5"/>
      <c r="K19" s="154" t="s">
        <v>98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7"/>
      <c r="BI19" s="155" t="s">
        <v>5</v>
      </c>
      <c r="BJ19" s="156"/>
      <c r="BK19" s="156"/>
      <c r="BL19" s="156"/>
      <c r="BM19" s="156"/>
      <c r="BN19" s="156"/>
      <c r="BO19" s="156"/>
      <c r="BP19" s="156"/>
      <c r="BQ19" s="156"/>
      <c r="BR19" s="156"/>
      <c r="BS19" s="157"/>
      <c r="BT19" s="11">
        <v>739945.19000000006</v>
      </c>
      <c r="BU19" s="11">
        <f>BU20+BU25+BU27</f>
        <v>1039671.29</v>
      </c>
      <c r="BV19" s="148" t="s">
        <v>360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50"/>
    </row>
    <row r="20" spans="1:91" s="6" customFormat="1" ht="13.9" customHeight="1" x14ac:dyDescent="0.2">
      <c r="A20" s="151" t="s">
        <v>8</v>
      </c>
      <c r="B20" s="152"/>
      <c r="C20" s="152"/>
      <c r="D20" s="152"/>
      <c r="E20" s="152"/>
      <c r="F20" s="152"/>
      <c r="G20" s="152"/>
      <c r="H20" s="152"/>
      <c r="I20" s="153"/>
      <c r="J20" s="5"/>
      <c r="K20" s="154" t="s">
        <v>9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7"/>
      <c r="BI20" s="155" t="s">
        <v>5</v>
      </c>
      <c r="BJ20" s="156"/>
      <c r="BK20" s="156"/>
      <c r="BL20" s="156"/>
      <c r="BM20" s="156"/>
      <c r="BN20" s="156"/>
      <c r="BO20" s="156"/>
      <c r="BP20" s="156"/>
      <c r="BQ20" s="156"/>
      <c r="BR20" s="156"/>
      <c r="BS20" s="157"/>
      <c r="BT20" s="11" t="s">
        <v>342</v>
      </c>
      <c r="BU20" s="11">
        <f>BU21+BU23</f>
        <v>162398.51999999999</v>
      </c>
      <c r="BV20" s="198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200"/>
      <c r="CM20" s="20"/>
    </row>
    <row r="21" spans="1:91" s="6" customFormat="1" ht="30" customHeight="1" x14ac:dyDescent="0.2">
      <c r="A21" s="151" t="s">
        <v>11</v>
      </c>
      <c r="B21" s="152"/>
      <c r="C21" s="152"/>
      <c r="D21" s="152"/>
      <c r="E21" s="152"/>
      <c r="F21" s="152"/>
      <c r="G21" s="152"/>
      <c r="H21" s="152"/>
      <c r="I21" s="153"/>
      <c r="J21" s="5"/>
      <c r="K21" s="154" t="s">
        <v>118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7"/>
      <c r="BI21" s="155" t="s">
        <v>5</v>
      </c>
      <c r="BJ21" s="156"/>
      <c r="BK21" s="156"/>
      <c r="BL21" s="156"/>
      <c r="BM21" s="156"/>
      <c r="BN21" s="156"/>
      <c r="BO21" s="156"/>
      <c r="BP21" s="156"/>
      <c r="BQ21" s="156"/>
      <c r="BR21" s="156"/>
      <c r="BS21" s="157"/>
      <c r="BT21" s="11" t="s">
        <v>342</v>
      </c>
      <c r="BU21" s="11">
        <v>126447.93</v>
      </c>
      <c r="BV21" s="198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200"/>
    </row>
    <row r="22" spans="1:91" s="6" customFormat="1" ht="68.45" customHeight="1" x14ac:dyDescent="0.2">
      <c r="A22" s="151" t="s">
        <v>13</v>
      </c>
      <c r="B22" s="152"/>
      <c r="C22" s="152"/>
      <c r="D22" s="152"/>
      <c r="E22" s="152"/>
      <c r="F22" s="152"/>
      <c r="G22" s="152"/>
      <c r="H22" s="152"/>
      <c r="I22" s="153"/>
      <c r="J22" s="5"/>
      <c r="K22" s="154" t="s">
        <v>12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7"/>
      <c r="BI22" s="155" t="s">
        <v>5</v>
      </c>
      <c r="BJ22" s="156"/>
      <c r="BK22" s="156"/>
      <c r="BL22" s="156"/>
      <c r="BM22" s="156"/>
      <c r="BN22" s="156"/>
      <c r="BO22" s="156"/>
      <c r="BP22" s="156"/>
      <c r="BQ22" s="156"/>
      <c r="BR22" s="156"/>
      <c r="BS22" s="157"/>
      <c r="BT22" s="11" t="s">
        <v>342</v>
      </c>
      <c r="BU22" s="11">
        <v>71890.820000000007</v>
      </c>
      <c r="BV22" s="198" t="s">
        <v>354</v>
      </c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200"/>
    </row>
    <row r="23" spans="1:91" s="6" customFormat="1" ht="83.45" customHeight="1" x14ac:dyDescent="0.2">
      <c r="A23" s="151" t="s">
        <v>39</v>
      </c>
      <c r="B23" s="152"/>
      <c r="C23" s="152"/>
      <c r="D23" s="152"/>
      <c r="E23" s="152"/>
      <c r="F23" s="152"/>
      <c r="G23" s="152"/>
      <c r="H23" s="152"/>
      <c r="I23" s="153"/>
      <c r="J23" s="5"/>
      <c r="K23" s="154" t="s">
        <v>40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7"/>
      <c r="BI23" s="155" t="s">
        <v>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7"/>
      <c r="BT23" s="11" t="s">
        <v>342</v>
      </c>
      <c r="BU23" s="11">
        <v>35950.589999999997</v>
      </c>
      <c r="BV23" s="198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200"/>
    </row>
    <row r="24" spans="1:91" s="6" customFormat="1" ht="52.15" customHeight="1" x14ac:dyDescent="0.2">
      <c r="A24" s="151" t="s">
        <v>41</v>
      </c>
      <c r="B24" s="152"/>
      <c r="C24" s="152"/>
      <c r="D24" s="152"/>
      <c r="E24" s="152"/>
      <c r="F24" s="152"/>
      <c r="G24" s="152"/>
      <c r="H24" s="152"/>
      <c r="I24" s="153"/>
      <c r="J24" s="5"/>
      <c r="K24" s="154" t="s">
        <v>12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7"/>
      <c r="BI24" s="155" t="s">
        <v>5</v>
      </c>
      <c r="BJ24" s="156"/>
      <c r="BK24" s="156"/>
      <c r="BL24" s="156"/>
      <c r="BM24" s="156"/>
      <c r="BN24" s="156"/>
      <c r="BO24" s="156"/>
      <c r="BP24" s="156"/>
      <c r="BQ24" s="156"/>
      <c r="BR24" s="156"/>
      <c r="BS24" s="157"/>
      <c r="BT24" s="11" t="s">
        <v>342</v>
      </c>
      <c r="BU24" s="11">
        <v>27174.57</v>
      </c>
      <c r="BV24" s="198" t="s">
        <v>355</v>
      </c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200"/>
    </row>
    <row r="25" spans="1:91" s="6" customFormat="1" ht="80.45" customHeight="1" x14ac:dyDescent="0.2">
      <c r="A25" s="151" t="s">
        <v>10</v>
      </c>
      <c r="B25" s="152"/>
      <c r="C25" s="152"/>
      <c r="D25" s="152"/>
      <c r="E25" s="152"/>
      <c r="F25" s="152"/>
      <c r="G25" s="152"/>
      <c r="H25" s="152"/>
      <c r="I25" s="153"/>
      <c r="J25" s="5"/>
      <c r="K25" s="154" t="s">
        <v>21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7"/>
      <c r="BI25" s="155" t="s">
        <v>5</v>
      </c>
      <c r="BJ25" s="156"/>
      <c r="BK25" s="156"/>
      <c r="BL25" s="156"/>
      <c r="BM25" s="156"/>
      <c r="BN25" s="156"/>
      <c r="BO25" s="156"/>
      <c r="BP25" s="156"/>
      <c r="BQ25" s="156"/>
      <c r="BR25" s="156"/>
      <c r="BS25" s="157"/>
      <c r="BT25" s="11" t="s">
        <v>342</v>
      </c>
      <c r="BU25" s="11">
        <v>746753.96000000008</v>
      </c>
      <c r="BV25" s="198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200"/>
    </row>
    <row r="26" spans="1:91" s="6" customFormat="1" ht="25.9" customHeight="1" x14ac:dyDescent="0.2">
      <c r="A26" s="151" t="s">
        <v>42</v>
      </c>
      <c r="B26" s="152"/>
      <c r="C26" s="152"/>
      <c r="D26" s="152"/>
      <c r="E26" s="152"/>
      <c r="F26" s="152"/>
      <c r="G26" s="152"/>
      <c r="H26" s="152"/>
      <c r="I26" s="153"/>
      <c r="J26" s="5"/>
      <c r="K26" s="154" t="s">
        <v>12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7"/>
      <c r="BI26" s="155" t="s">
        <v>5</v>
      </c>
      <c r="BJ26" s="156"/>
      <c r="BK26" s="156"/>
      <c r="BL26" s="156"/>
      <c r="BM26" s="156"/>
      <c r="BN26" s="156"/>
      <c r="BO26" s="156"/>
      <c r="BP26" s="156"/>
      <c r="BQ26" s="156"/>
      <c r="BR26" s="156"/>
      <c r="BS26" s="157"/>
      <c r="BT26" s="11" t="s">
        <v>342</v>
      </c>
      <c r="BU26" s="11">
        <v>80764.001999999993</v>
      </c>
      <c r="BV26" s="198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200"/>
    </row>
    <row r="27" spans="1:91" s="6" customFormat="1" ht="53.25" customHeight="1" x14ac:dyDescent="0.2">
      <c r="A27" s="151" t="s">
        <v>14</v>
      </c>
      <c r="B27" s="152"/>
      <c r="C27" s="152"/>
      <c r="D27" s="152"/>
      <c r="E27" s="152"/>
      <c r="F27" s="152"/>
      <c r="G27" s="152"/>
      <c r="H27" s="152"/>
      <c r="I27" s="153"/>
      <c r="J27" s="5"/>
      <c r="K27" s="154" t="s">
        <v>292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7"/>
      <c r="BI27" s="155" t="s">
        <v>5</v>
      </c>
      <c r="BJ27" s="156"/>
      <c r="BK27" s="156"/>
      <c r="BL27" s="156"/>
      <c r="BM27" s="156"/>
      <c r="BN27" s="156"/>
      <c r="BO27" s="156"/>
      <c r="BP27" s="156"/>
      <c r="BQ27" s="156"/>
      <c r="BR27" s="156"/>
      <c r="BS27" s="157"/>
      <c r="BT27" s="11" t="s">
        <v>342</v>
      </c>
      <c r="BU27" s="11">
        <f>BU29+BU30+BU43</f>
        <v>130518.81</v>
      </c>
      <c r="BV27" s="198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200"/>
    </row>
    <row r="28" spans="1:91" s="6" customFormat="1" ht="30" customHeight="1" x14ac:dyDescent="0.2">
      <c r="A28" s="151" t="s">
        <v>43</v>
      </c>
      <c r="B28" s="152"/>
      <c r="C28" s="152"/>
      <c r="D28" s="152"/>
      <c r="E28" s="152"/>
      <c r="F28" s="152"/>
      <c r="G28" s="152"/>
      <c r="H28" s="152"/>
      <c r="I28" s="153"/>
      <c r="J28" s="5"/>
      <c r="K28" s="154" t="s">
        <v>100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7"/>
      <c r="BI28" s="155" t="s">
        <v>5</v>
      </c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11" t="s">
        <v>342</v>
      </c>
      <c r="BU28" s="11">
        <v>0</v>
      </c>
      <c r="BV28" s="198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200"/>
    </row>
    <row r="29" spans="1:91" s="6" customFormat="1" ht="27.6" customHeight="1" x14ac:dyDescent="0.2">
      <c r="A29" s="151" t="s">
        <v>45</v>
      </c>
      <c r="B29" s="152"/>
      <c r="C29" s="152"/>
      <c r="D29" s="152"/>
      <c r="E29" s="152"/>
      <c r="F29" s="152"/>
      <c r="G29" s="152"/>
      <c r="H29" s="152"/>
      <c r="I29" s="153"/>
      <c r="J29" s="5"/>
      <c r="K29" s="154" t="s">
        <v>44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7"/>
      <c r="BI29" s="155" t="s">
        <v>5</v>
      </c>
      <c r="BJ29" s="156"/>
      <c r="BK29" s="156"/>
      <c r="BL29" s="156"/>
      <c r="BM29" s="156"/>
      <c r="BN29" s="156"/>
      <c r="BO29" s="156"/>
      <c r="BP29" s="156"/>
      <c r="BQ29" s="156"/>
      <c r="BR29" s="156"/>
      <c r="BS29" s="157"/>
      <c r="BT29" s="11" t="s">
        <v>342</v>
      </c>
      <c r="BU29" s="11">
        <v>56.18</v>
      </c>
      <c r="BV29" s="198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200"/>
    </row>
    <row r="30" spans="1:91" s="6" customFormat="1" ht="30" customHeight="1" x14ac:dyDescent="0.2">
      <c r="A30" s="151" t="s">
        <v>101</v>
      </c>
      <c r="B30" s="152"/>
      <c r="C30" s="152"/>
      <c r="D30" s="152"/>
      <c r="E30" s="152"/>
      <c r="F30" s="152"/>
      <c r="G30" s="152"/>
      <c r="H30" s="152"/>
      <c r="I30" s="153"/>
      <c r="J30" s="5"/>
      <c r="K30" s="154" t="s">
        <v>293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7"/>
      <c r="BI30" s="155" t="s">
        <v>5</v>
      </c>
      <c r="BJ30" s="156"/>
      <c r="BK30" s="156"/>
      <c r="BL30" s="156"/>
      <c r="BM30" s="156"/>
      <c r="BN30" s="156"/>
      <c r="BO30" s="156"/>
      <c r="BP30" s="156"/>
      <c r="BQ30" s="156"/>
      <c r="BR30" s="156"/>
      <c r="BS30" s="157"/>
      <c r="BT30" s="11" t="s">
        <v>342</v>
      </c>
      <c r="BU30" s="11">
        <f>SUM(BU31:BU41)</f>
        <v>130221.44</v>
      </c>
      <c r="BV30" s="198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200"/>
    </row>
    <row r="31" spans="1:91" s="6" customFormat="1" ht="58.15" customHeight="1" x14ac:dyDescent="0.2">
      <c r="A31" s="194" t="s">
        <v>119</v>
      </c>
      <c r="B31" s="195"/>
      <c r="C31" s="195"/>
      <c r="D31" s="195"/>
      <c r="E31" s="195"/>
      <c r="F31" s="195"/>
      <c r="G31" s="195"/>
      <c r="H31" s="195"/>
      <c r="I31" s="196"/>
      <c r="J31" s="12"/>
      <c r="K31" s="187" t="s">
        <v>120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3"/>
      <c r="BI31" s="188" t="s">
        <v>5</v>
      </c>
      <c r="BJ31" s="189"/>
      <c r="BK31" s="189"/>
      <c r="BL31" s="189"/>
      <c r="BM31" s="189"/>
      <c r="BN31" s="189"/>
      <c r="BO31" s="189"/>
      <c r="BP31" s="189"/>
      <c r="BQ31" s="189"/>
      <c r="BR31" s="189"/>
      <c r="BS31" s="190"/>
      <c r="BT31" s="11" t="s">
        <v>342</v>
      </c>
      <c r="BU31" s="11">
        <v>3957.46</v>
      </c>
      <c r="BV31" s="198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200"/>
    </row>
    <row r="32" spans="1:91" s="6" customFormat="1" ht="30" customHeight="1" x14ac:dyDescent="0.2">
      <c r="A32" s="194" t="s">
        <v>121</v>
      </c>
      <c r="B32" s="195"/>
      <c r="C32" s="195"/>
      <c r="D32" s="195"/>
      <c r="E32" s="195"/>
      <c r="F32" s="195"/>
      <c r="G32" s="195"/>
      <c r="H32" s="195"/>
      <c r="I32" s="196"/>
      <c r="J32" s="12"/>
      <c r="K32" s="187" t="s">
        <v>122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3"/>
      <c r="BI32" s="188" t="s">
        <v>5</v>
      </c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1" t="s">
        <v>342</v>
      </c>
      <c r="BU32" s="11">
        <v>25173.47</v>
      </c>
      <c r="BV32" s="198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200"/>
    </row>
    <row r="33" spans="1:90" s="6" customFormat="1" ht="30" customHeight="1" x14ac:dyDescent="0.2">
      <c r="A33" s="194" t="s">
        <v>123</v>
      </c>
      <c r="B33" s="195"/>
      <c r="C33" s="195"/>
      <c r="D33" s="195"/>
      <c r="E33" s="195"/>
      <c r="F33" s="195"/>
      <c r="G33" s="195"/>
      <c r="H33" s="195"/>
      <c r="I33" s="196"/>
      <c r="J33" s="12"/>
      <c r="K33" s="187" t="s">
        <v>124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3"/>
      <c r="BI33" s="188" t="s">
        <v>5</v>
      </c>
      <c r="BJ33" s="189"/>
      <c r="BK33" s="189"/>
      <c r="BL33" s="189"/>
      <c r="BM33" s="189"/>
      <c r="BN33" s="189"/>
      <c r="BO33" s="189"/>
      <c r="BP33" s="189"/>
      <c r="BQ33" s="189"/>
      <c r="BR33" s="189"/>
      <c r="BS33" s="190"/>
      <c r="BT33" s="11" t="s">
        <v>342</v>
      </c>
      <c r="BU33" s="11">
        <v>8200.9500000000007</v>
      </c>
      <c r="BV33" s="198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200"/>
    </row>
    <row r="34" spans="1:90" s="6" customFormat="1" ht="30" customHeight="1" x14ac:dyDescent="0.2">
      <c r="A34" s="194" t="s">
        <v>125</v>
      </c>
      <c r="B34" s="195"/>
      <c r="C34" s="195"/>
      <c r="D34" s="195"/>
      <c r="E34" s="195"/>
      <c r="F34" s="195"/>
      <c r="G34" s="195"/>
      <c r="H34" s="195"/>
      <c r="I34" s="196"/>
      <c r="J34" s="12"/>
      <c r="K34" s="187" t="s">
        <v>126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3"/>
      <c r="BI34" s="188" t="s">
        <v>5</v>
      </c>
      <c r="BJ34" s="189"/>
      <c r="BK34" s="189"/>
      <c r="BL34" s="189"/>
      <c r="BM34" s="189"/>
      <c r="BN34" s="189"/>
      <c r="BO34" s="189"/>
      <c r="BP34" s="189"/>
      <c r="BQ34" s="189"/>
      <c r="BR34" s="189"/>
      <c r="BS34" s="190"/>
      <c r="BT34" s="11" t="s">
        <v>342</v>
      </c>
      <c r="BU34" s="11">
        <v>7923.77</v>
      </c>
      <c r="BV34" s="198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200"/>
    </row>
    <row r="35" spans="1:90" s="6" customFormat="1" ht="54" customHeight="1" x14ac:dyDescent="0.2">
      <c r="A35" s="194" t="s">
        <v>127</v>
      </c>
      <c r="B35" s="195"/>
      <c r="C35" s="195"/>
      <c r="D35" s="195"/>
      <c r="E35" s="195"/>
      <c r="F35" s="195"/>
      <c r="G35" s="195"/>
      <c r="H35" s="195"/>
      <c r="I35" s="196"/>
      <c r="J35" s="95"/>
      <c r="K35" s="187" t="s">
        <v>291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94"/>
      <c r="BI35" s="188" t="s">
        <v>5</v>
      </c>
      <c r="BJ35" s="189"/>
      <c r="BK35" s="189"/>
      <c r="BL35" s="189"/>
      <c r="BM35" s="189"/>
      <c r="BN35" s="189"/>
      <c r="BO35" s="189"/>
      <c r="BP35" s="189"/>
      <c r="BQ35" s="189"/>
      <c r="BR35" s="189"/>
      <c r="BS35" s="190"/>
      <c r="BT35" s="11" t="s">
        <v>342</v>
      </c>
      <c r="BU35" s="11">
        <v>10940.93</v>
      </c>
      <c r="BV35" s="198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200"/>
    </row>
    <row r="36" spans="1:90" s="6" customFormat="1" ht="84.6" customHeight="1" x14ac:dyDescent="0.2">
      <c r="A36" s="194" t="s">
        <v>129</v>
      </c>
      <c r="B36" s="195"/>
      <c r="C36" s="195"/>
      <c r="D36" s="195"/>
      <c r="E36" s="195"/>
      <c r="F36" s="195"/>
      <c r="G36" s="195"/>
      <c r="H36" s="195"/>
      <c r="I36" s="196"/>
      <c r="J36" s="12"/>
      <c r="K36" s="187" t="s">
        <v>128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3"/>
      <c r="BI36" s="188" t="s">
        <v>5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90"/>
      <c r="BT36" s="11" t="s">
        <v>342</v>
      </c>
      <c r="BU36" s="11">
        <v>13548.609999999999</v>
      </c>
      <c r="BV36" s="198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200"/>
    </row>
    <row r="37" spans="1:90" s="6" customFormat="1" ht="27.6" customHeight="1" x14ac:dyDescent="0.2">
      <c r="A37" s="194" t="s">
        <v>131</v>
      </c>
      <c r="B37" s="195"/>
      <c r="C37" s="195"/>
      <c r="D37" s="195"/>
      <c r="E37" s="195"/>
      <c r="F37" s="195"/>
      <c r="G37" s="195"/>
      <c r="H37" s="195"/>
      <c r="I37" s="196"/>
      <c r="J37" s="12"/>
      <c r="K37" s="187" t="s">
        <v>130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3"/>
      <c r="BI37" s="188" t="s">
        <v>5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90"/>
      <c r="BT37" s="11" t="s">
        <v>342</v>
      </c>
      <c r="BU37" s="11">
        <v>8131.07</v>
      </c>
      <c r="BV37" s="198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200"/>
    </row>
    <row r="38" spans="1:90" s="6" customFormat="1" ht="57" customHeight="1" x14ac:dyDescent="0.2">
      <c r="A38" s="194" t="s">
        <v>133</v>
      </c>
      <c r="B38" s="195"/>
      <c r="C38" s="195"/>
      <c r="D38" s="195"/>
      <c r="E38" s="195"/>
      <c r="F38" s="195"/>
      <c r="G38" s="195"/>
      <c r="H38" s="195"/>
      <c r="I38" s="196"/>
      <c r="J38" s="12"/>
      <c r="K38" s="187" t="s">
        <v>132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3"/>
      <c r="BI38" s="188" t="s">
        <v>5</v>
      </c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1" t="s">
        <v>342</v>
      </c>
      <c r="BU38" s="11">
        <v>5577.62</v>
      </c>
      <c r="BV38" s="198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200"/>
    </row>
    <row r="39" spans="1:90" s="6" customFormat="1" ht="30" customHeight="1" x14ac:dyDescent="0.2">
      <c r="A39" s="194" t="s">
        <v>135</v>
      </c>
      <c r="B39" s="195"/>
      <c r="C39" s="195"/>
      <c r="D39" s="195"/>
      <c r="E39" s="195"/>
      <c r="F39" s="195"/>
      <c r="G39" s="195"/>
      <c r="H39" s="195"/>
      <c r="I39" s="196"/>
      <c r="J39" s="12"/>
      <c r="K39" s="187" t="s">
        <v>134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3"/>
      <c r="BI39" s="188" t="s">
        <v>5</v>
      </c>
      <c r="BJ39" s="189"/>
      <c r="BK39" s="189"/>
      <c r="BL39" s="189"/>
      <c r="BM39" s="189"/>
      <c r="BN39" s="189"/>
      <c r="BO39" s="189"/>
      <c r="BP39" s="189"/>
      <c r="BQ39" s="189"/>
      <c r="BR39" s="189"/>
      <c r="BS39" s="190"/>
      <c r="BT39" s="11" t="s">
        <v>342</v>
      </c>
      <c r="BU39" s="11">
        <v>4614.75</v>
      </c>
      <c r="BV39" s="198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200"/>
    </row>
    <row r="40" spans="1:90" s="6" customFormat="1" ht="76.150000000000006" customHeight="1" x14ac:dyDescent="0.2">
      <c r="A40" s="194" t="s">
        <v>137</v>
      </c>
      <c r="B40" s="195"/>
      <c r="C40" s="195"/>
      <c r="D40" s="195"/>
      <c r="E40" s="195"/>
      <c r="F40" s="195"/>
      <c r="G40" s="195"/>
      <c r="H40" s="195"/>
      <c r="I40" s="196"/>
      <c r="J40" s="12"/>
      <c r="K40" s="187" t="s">
        <v>136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3"/>
      <c r="BI40" s="188" t="s">
        <v>5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1" t="s">
        <v>342</v>
      </c>
      <c r="BU40" s="11">
        <v>6786.9000000000005</v>
      </c>
      <c r="BV40" s="198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200"/>
    </row>
    <row r="41" spans="1:90" s="6" customFormat="1" ht="57.6" customHeight="1" x14ac:dyDescent="0.2">
      <c r="A41" s="194" t="s">
        <v>290</v>
      </c>
      <c r="B41" s="195"/>
      <c r="C41" s="195"/>
      <c r="D41" s="195"/>
      <c r="E41" s="195"/>
      <c r="F41" s="195"/>
      <c r="G41" s="195"/>
      <c r="H41" s="195"/>
      <c r="I41" s="196"/>
      <c r="J41" s="12"/>
      <c r="K41" s="187" t="s">
        <v>138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3"/>
      <c r="BI41" s="188" t="s">
        <v>5</v>
      </c>
      <c r="BJ41" s="189"/>
      <c r="BK41" s="189"/>
      <c r="BL41" s="189"/>
      <c r="BM41" s="189"/>
      <c r="BN41" s="189"/>
      <c r="BO41" s="189"/>
      <c r="BP41" s="189"/>
      <c r="BQ41" s="189"/>
      <c r="BR41" s="189"/>
      <c r="BS41" s="190"/>
      <c r="BT41" s="11" t="s">
        <v>342</v>
      </c>
      <c r="BU41" s="11">
        <f>[1]КБЭ!$J$264+[1]КБЭ!$J$274</f>
        <v>35365.910000000003</v>
      </c>
      <c r="BV41" s="198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200"/>
    </row>
    <row r="42" spans="1:90" s="6" customFormat="1" ht="58.9" customHeight="1" x14ac:dyDescent="0.2">
      <c r="A42" s="151" t="s">
        <v>102</v>
      </c>
      <c r="B42" s="152"/>
      <c r="C42" s="152"/>
      <c r="D42" s="152"/>
      <c r="E42" s="152"/>
      <c r="F42" s="152"/>
      <c r="G42" s="152"/>
      <c r="H42" s="152"/>
      <c r="I42" s="153"/>
      <c r="J42" s="5"/>
      <c r="K42" s="154" t="s">
        <v>103</v>
      </c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7"/>
      <c r="BI42" s="155" t="s">
        <v>5</v>
      </c>
      <c r="BJ42" s="156"/>
      <c r="BK42" s="156"/>
      <c r="BL42" s="156"/>
      <c r="BM42" s="156"/>
      <c r="BN42" s="156"/>
      <c r="BO42" s="156"/>
      <c r="BP42" s="156"/>
      <c r="BQ42" s="156"/>
      <c r="BR42" s="156"/>
      <c r="BS42" s="157"/>
      <c r="BT42" s="11" t="s">
        <v>342</v>
      </c>
      <c r="BU42" s="11">
        <v>0</v>
      </c>
      <c r="BV42" s="198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200"/>
    </row>
    <row r="43" spans="1:90" s="6" customFormat="1" ht="32.450000000000003" customHeight="1" x14ac:dyDescent="0.2">
      <c r="A43" s="151" t="s">
        <v>104</v>
      </c>
      <c r="B43" s="152"/>
      <c r="C43" s="152"/>
      <c r="D43" s="152"/>
      <c r="E43" s="152"/>
      <c r="F43" s="152"/>
      <c r="G43" s="152"/>
      <c r="H43" s="152"/>
      <c r="I43" s="153"/>
      <c r="J43" s="5"/>
      <c r="K43" s="154" t="s">
        <v>105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7"/>
      <c r="BI43" s="155" t="s">
        <v>5</v>
      </c>
      <c r="BJ43" s="156"/>
      <c r="BK43" s="156"/>
      <c r="BL43" s="156"/>
      <c r="BM43" s="156"/>
      <c r="BN43" s="156"/>
      <c r="BO43" s="156"/>
      <c r="BP43" s="156"/>
      <c r="BQ43" s="156"/>
      <c r="BR43" s="156"/>
      <c r="BS43" s="157"/>
      <c r="BT43" s="11" t="s">
        <v>342</v>
      </c>
      <c r="BU43" s="11">
        <v>241.18999999999997</v>
      </c>
      <c r="BV43" s="198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200"/>
    </row>
    <row r="44" spans="1:90" s="6" customFormat="1" ht="30" customHeight="1" x14ac:dyDescent="0.2">
      <c r="A44" s="151" t="s">
        <v>47</v>
      </c>
      <c r="B44" s="152"/>
      <c r="C44" s="152"/>
      <c r="D44" s="152"/>
      <c r="E44" s="152"/>
      <c r="F44" s="152"/>
      <c r="G44" s="152"/>
      <c r="H44" s="152"/>
      <c r="I44" s="153"/>
      <c r="J44" s="5"/>
      <c r="K44" s="154" t="s">
        <v>48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7"/>
      <c r="BI44" s="155" t="s">
        <v>5</v>
      </c>
      <c r="BJ44" s="156"/>
      <c r="BK44" s="156"/>
      <c r="BL44" s="156"/>
      <c r="BM44" s="156"/>
      <c r="BN44" s="156"/>
      <c r="BO44" s="156"/>
      <c r="BP44" s="156"/>
      <c r="BQ44" s="156"/>
      <c r="BR44" s="156"/>
      <c r="BS44" s="157"/>
      <c r="BT44" s="11">
        <f>BT45+BT47+BT48+BT49+BT50+BT52+BT53+BT54+BT57</f>
        <v>1321832.6827019288</v>
      </c>
      <c r="BU44" s="11">
        <f>BU45+BU47+BU48+BU49+BU50+BU52+BU53+BU54+BU57</f>
        <v>2552462.615666667</v>
      </c>
      <c r="BV44" s="197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6"/>
    </row>
    <row r="45" spans="1:90" s="6" customFormat="1" ht="53.45" customHeight="1" x14ac:dyDescent="0.2">
      <c r="A45" s="151" t="s">
        <v>49</v>
      </c>
      <c r="B45" s="152"/>
      <c r="C45" s="152"/>
      <c r="D45" s="152"/>
      <c r="E45" s="152"/>
      <c r="F45" s="152"/>
      <c r="G45" s="152"/>
      <c r="H45" s="152"/>
      <c r="I45" s="153"/>
      <c r="J45" s="5"/>
      <c r="K45" s="154" t="s">
        <v>139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7"/>
      <c r="BI45" s="155" t="s">
        <v>5</v>
      </c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11">
        <v>276587.59083488205</v>
      </c>
      <c r="BU45" s="11">
        <v>281201.59999999998</v>
      </c>
      <c r="BV45" s="148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50"/>
    </row>
    <row r="46" spans="1:90" s="6" customFormat="1" ht="45" customHeight="1" x14ac:dyDescent="0.2">
      <c r="A46" s="151" t="s">
        <v>50</v>
      </c>
      <c r="B46" s="152"/>
      <c r="C46" s="152"/>
      <c r="D46" s="152"/>
      <c r="E46" s="152"/>
      <c r="F46" s="152"/>
      <c r="G46" s="152"/>
      <c r="H46" s="152"/>
      <c r="I46" s="153"/>
      <c r="J46" s="5"/>
      <c r="K46" s="154" t="s">
        <v>51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7"/>
      <c r="BI46" s="155" t="s">
        <v>5</v>
      </c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1">
        <v>0</v>
      </c>
      <c r="BU46" s="11">
        <v>0</v>
      </c>
      <c r="BV46" s="184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6"/>
    </row>
    <row r="47" spans="1:90" s="6" customFormat="1" ht="42.6" customHeight="1" x14ac:dyDescent="0.2">
      <c r="A47" s="151" t="s">
        <v>52</v>
      </c>
      <c r="B47" s="152"/>
      <c r="C47" s="152"/>
      <c r="D47" s="152"/>
      <c r="E47" s="152"/>
      <c r="F47" s="152"/>
      <c r="G47" s="152"/>
      <c r="H47" s="152"/>
      <c r="I47" s="153"/>
      <c r="J47" s="5"/>
      <c r="K47" s="154" t="s">
        <v>53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7"/>
      <c r="BI47" s="155" t="s">
        <v>5</v>
      </c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1">
        <v>2548</v>
      </c>
      <c r="BU47" s="11">
        <v>13561.1</v>
      </c>
      <c r="BV47" s="191" t="s">
        <v>313</v>
      </c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3"/>
    </row>
    <row r="48" spans="1:90" s="6" customFormat="1" ht="63" customHeight="1" x14ac:dyDescent="0.2">
      <c r="A48" s="151" t="s">
        <v>54</v>
      </c>
      <c r="B48" s="152"/>
      <c r="C48" s="152"/>
      <c r="D48" s="152"/>
      <c r="E48" s="152"/>
      <c r="F48" s="152"/>
      <c r="G48" s="152"/>
      <c r="H48" s="152"/>
      <c r="I48" s="153"/>
      <c r="J48" s="5"/>
      <c r="K48" s="154" t="s">
        <v>22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7"/>
      <c r="BI48" s="155" t="s">
        <v>5</v>
      </c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1">
        <v>130404.07</v>
      </c>
      <c r="BU48" s="11">
        <v>222428.23</v>
      </c>
      <c r="BV48" s="148" t="s">
        <v>314</v>
      </c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50"/>
    </row>
    <row r="49" spans="1:90" s="6" customFormat="1" ht="58.15" customHeight="1" x14ac:dyDescent="0.2">
      <c r="A49" s="151" t="s">
        <v>55</v>
      </c>
      <c r="B49" s="152"/>
      <c r="C49" s="152"/>
      <c r="D49" s="152"/>
      <c r="E49" s="152"/>
      <c r="F49" s="152"/>
      <c r="G49" s="152"/>
      <c r="H49" s="152"/>
      <c r="I49" s="153"/>
      <c r="J49" s="5"/>
      <c r="K49" s="154" t="s">
        <v>288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7"/>
      <c r="BI49" s="155" t="s">
        <v>5</v>
      </c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11">
        <v>0</v>
      </c>
      <c r="BU49" s="11">
        <v>125238.85999999999</v>
      </c>
      <c r="BV49" s="191" t="s">
        <v>310</v>
      </c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3"/>
    </row>
    <row r="50" spans="1:90" s="6" customFormat="1" ht="48.75" customHeight="1" x14ac:dyDescent="0.2">
      <c r="A50" s="151" t="s">
        <v>56</v>
      </c>
      <c r="B50" s="152"/>
      <c r="C50" s="152"/>
      <c r="D50" s="152"/>
      <c r="E50" s="152"/>
      <c r="F50" s="152"/>
      <c r="G50" s="152"/>
      <c r="H50" s="152"/>
      <c r="I50" s="153"/>
      <c r="J50" s="5"/>
      <c r="K50" s="154" t="s">
        <v>106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7"/>
      <c r="BI50" s="155" t="s">
        <v>5</v>
      </c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11">
        <v>196154.61000358441</v>
      </c>
      <c r="BU50" s="11">
        <v>185977.63999999998</v>
      </c>
      <c r="BV50" s="148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50"/>
    </row>
    <row r="51" spans="1:90" s="6" customFormat="1" ht="15" customHeight="1" x14ac:dyDescent="0.2">
      <c r="A51" s="151" t="s">
        <v>57</v>
      </c>
      <c r="B51" s="152"/>
      <c r="C51" s="152"/>
      <c r="D51" s="152"/>
      <c r="E51" s="152"/>
      <c r="F51" s="152"/>
      <c r="G51" s="152"/>
      <c r="H51" s="152"/>
      <c r="I51" s="153"/>
      <c r="J51" s="5"/>
      <c r="K51" s="154" t="s">
        <v>107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7"/>
      <c r="BI51" s="155" t="s">
        <v>5</v>
      </c>
      <c r="BJ51" s="156"/>
      <c r="BK51" s="156"/>
      <c r="BL51" s="156"/>
      <c r="BM51" s="156"/>
      <c r="BN51" s="156"/>
      <c r="BO51" s="156"/>
      <c r="BP51" s="156"/>
      <c r="BQ51" s="156"/>
      <c r="BR51" s="156"/>
      <c r="BS51" s="157"/>
      <c r="BT51" s="11">
        <v>0</v>
      </c>
      <c r="BU51" s="11">
        <v>0</v>
      </c>
      <c r="BV51" s="148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50"/>
    </row>
    <row r="52" spans="1:90" s="6" customFormat="1" ht="78.599999999999994" customHeight="1" x14ac:dyDescent="0.2">
      <c r="A52" s="151" t="s">
        <v>61</v>
      </c>
      <c r="B52" s="152"/>
      <c r="C52" s="152"/>
      <c r="D52" s="152"/>
      <c r="E52" s="152"/>
      <c r="F52" s="152"/>
      <c r="G52" s="152"/>
      <c r="H52" s="152"/>
      <c r="I52" s="153"/>
      <c r="J52" s="5"/>
      <c r="K52" s="154" t="s">
        <v>23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7"/>
      <c r="BI52" s="155" t="s">
        <v>5</v>
      </c>
      <c r="BJ52" s="156"/>
      <c r="BK52" s="156"/>
      <c r="BL52" s="156"/>
      <c r="BM52" s="156"/>
      <c r="BN52" s="156"/>
      <c r="BO52" s="156"/>
      <c r="BP52" s="156"/>
      <c r="BQ52" s="156"/>
      <c r="BR52" s="156"/>
      <c r="BS52" s="157"/>
      <c r="BT52" s="11">
        <v>0</v>
      </c>
      <c r="BU52" s="11">
        <v>-410669.27600000001</v>
      </c>
      <c r="BV52" s="148" t="s">
        <v>356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50"/>
    </row>
    <row r="53" spans="1:90" s="6" customFormat="1" ht="45.75" customHeight="1" x14ac:dyDescent="0.2">
      <c r="A53" s="151" t="s">
        <v>108</v>
      </c>
      <c r="B53" s="152"/>
      <c r="C53" s="152"/>
      <c r="D53" s="152"/>
      <c r="E53" s="152"/>
      <c r="F53" s="152"/>
      <c r="G53" s="152"/>
      <c r="H53" s="152"/>
      <c r="I53" s="153"/>
      <c r="J53" s="5"/>
      <c r="K53" s="154" t="s">
        <v>24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7"/>
      <c r="BI53" s="155" t="s">
        <v>5</v>
      </c>
      <c r="BJ53" s="156"/>
      <c r="BK53" s="156"/>
      <c r="BL53" s="156"/>
      <c r="BM53" s="156"/>
      <c r="BN53" s="156"/>
      <c r="BO53" s="156"/>
      <c r="BP53" s="156"/>
      <c r="BQ53" s="156"/>
      <c r="BR53" s="156"/>
      <c r="BS53" s="157"/>
      <c r="BT53" s="11">
        <v>37843.571863462297</v>
      </c>
      <c r="BU53" s="11">
        <v>29249.97</v>
      </c>
      <c r="BV53" s="148" t="s">
        <v>317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50"/>
    </row>
    <row r="54" spans="1:90" s="6" customFormat="1" ht="103.15" customHeight="1" x14ac:dyDescent="0.2">
      <c r="A54" s="151" t="s">
        <v>109</v>
      </c>
      <c r="B54" s="152"/>
      <c r="C54" s="152"/>
      <c r="D54" s="152"/>
      <c r="E54" s="152"/>
      <c r="F54" s="152"/>
      <c r="G54" s="152"/>
      <c r="H54" s="152"/>
      <c r="I54" s="153"/>
      <c r="J54" s="5"/>
      <c r="K54" s="154" t="s">
        <v>58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7"/>
      <c r="BI54" s="155" t="s">
        <v>5</v>
      </c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14">
        <v>901.84</v>
      </c>
      <c r="BU54" s="11">
        <v>9262.5416666666661</v>
      </c>
      <c r="BV54" s="148" t="s">
        <v>309</v>
      </c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50"/>
    </row>
    <row r="55" spans="1:90" s="6" customFormat="1" ht="39.6" customHeight="1" x14ac:dyDescent="0.2">
      <c r="A55" s="151" t="s">
        <v>110</v>
      </c>
      <c r="B55" s="152"/>
      <c r="C55" s="152"/>
      <c r="D55" s="152"/>
      <c r="E55" s="152"/>
      <c r="F55" s="152"/>
      <c r="G55" s="152"/>
      <c r="H55" s="152"/>
      <c r="I55" s="153"/>
      <c r="J55" s="5"/>
      <c r="K55" s="154" t="s">
        <v>59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7"/>
      <c r="BI55" s="155" t="s">
        <v>60</v>
      </c>
      <c r="BJ55" s="156"/>
      <c r="BK55" s="156"/>
      <c r="BL55" s="156"/>
      <c r="BM55" s="156"/>
      <c r="BN55" s="156"/>
      <c r="BO55" s="156"/>
      <c r="BP55" s="156"/>
      <c r="BQ55" s="156"/>
      <c r="BR55" s="156"/>
      <c r="BS55" s="157"/>
      <c r="BT55" s="21" t="s">
        <v>306</v>
      </c>
      <c r="BU55" s="80">
        <v>1705</v>
      </c>
      <c r="BV55" s="161" t="s">
        <v>307</v>
      </c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3"/>
    </row>
    <row r="56" spans="1:90" s="6" customFormat="1" ht="111.75" customHeight="1" x14ac:dyDescent="0.2">
      <c r="A56" s="151" t="s">
        <v>111</v>
      </c>
      <c r="B56" s="152"/>
      <c r="C56" s="152"/>
      <c r="D56" s="152"/>
      <c r="E56" s="152"/>
      <c r="F56" s="152"/>
      <c r="G56" s="152"/>
      <c r="H56" s="152"/>
      <c r="I56" s="153"/>
      <c r="J56" s="5"/>
      <c r="K56" s="154" t="s">
        <v>62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7"/>
      <c r="BI56" s="155" t="s">
        <v>5</v>
      </c>
      <c r="BJ56" s="156"/>
      <c r="BK56" s="156"/>
      <c r="BL56" s="156"/>
      <c r="BM56" s="156"/>
      <c r="BN56" s="156"/>
      <c r="BO56" s="156"/>
      <c r="BP56" s="156"/>
      <c r="BQ56" s="156"/>
      <c r="BR56" s="156"/>
      <c r="BS56" s="157"/>
      <c r="BT56" s="14">
        <v>0</v>
      </c>
      <c r="BU56" s="14">
        <v>0</v>
      </c>
      <c r="BV56" s="158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60"/>
    </row>
    <row r="57" spans="1:90" s="6" customFormat="1" ht="54.6" customHeight="1" x14ac:dyDescent="0.2">
      <c r="A57" s="151" t="s">
        <v>112</v>
      </c>
      <c r="B57" s="152"/>
      <c r="C57" s="152"/>
      <c r="D57" s="152"/>
      <c r="E57" s="152"/>
      <c r="F57" s="152"/>
      <c r="G57" s="152"/>
      <c r="H57" s="152"/>
      <c r="I57" s="153"/>
      <c r="J57" s="5"/>
      <c r="K57" s="154" t="s">
        <v>113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7"/>
      <c r="BI57" s="155" t="s">
        <v>5</v>
      </c>
      <c r="BJ57" s="156"/>
      <c r="BK57" s="156"/>
      <c r="BL57" s="156"/>
      <c r="BM57" s="156"/>
      <c r="BN57" s="156"/>
      <c r="BO57" s="156"/>
      <c r="BP57" s="156"/>
      <c r="BQ57" s="156"/>
      <c r="BR57" s="156"/>
      <c r="BS57" s="157"/>
      <c r="BT57" s="14">
        <f>SUM(BT58:BT66)</f>
        <v>677393</v>
      </c>
      <c r="BU57" s="14">
        <f>SUM(BU58:BU66)</f>
        <v>2096211.9500000004</v>
      </c>
      <c r="BV57" s="191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3"/>
    </row>
    <row r="58" spans="1:90" s="6" customFormat="1" ht="92.45" customHeight="1" x14ac:dyDescent="0.2">
      <c r="A58" s="151" t="s">
        <v>140</v>
      </c>
      <c r="B58" s="152"/>
      <c r="C58" s="152"/>
      <c r="D58" s="152"/>
      <c r="E58" s="152"/>
      <c r="F58" s="152"/>
      <c r="G58" s="152"/>
      <c r="H58" s="152"/>
      <c r="I58" s="153"/>
      <c r="J58" s="5"/>
      <c r="K58" s="154" t="s">
        <v>141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7"/>
      <c r="BI58" s="155" t="s">
        <v>5</v>
      </c>
      <c r="BJ58" s="156"/>
      <c r="BK58" s="156"/>
      <c r="BL58" s="156"/>
      <c r="BM58" s="156"/>
      <c r="BN58" s="156"/>
      <c r="BO58" s="156"/>
      <c r="BP58" s="156"/>
      <c r="BQ58" s="156"/>
      <c r="BR58" s="156"/>
      <c r="BS58" s="157"/>
      <c r="BT58" s="14">
        <v>677393</v>
      </c>
      <c r="BU58" s="11">
        <v>-129337.13</v>
      </c>
      <c r="BV58" s="148" t="s">
        <v>318</v>
      </c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50"/>
    </row>
    <row r="59" spans="1:90" s="6" customFormat="1" ht="27" customHeight="1" x14ac:dyDescent="0.2">
      <c r="A59" s="151" t="s">
        <v>142</v>
      </c>
      <c r="B59" s="152"/>
      <c r="C59" s="152"/>
      <c r="D59" s="152"/>
      <c r="E59" s="152"/>
      <c r="F59" s="152"/>
      <c r="G59" s="152"/>
      <c r="H59" s="152"/>
      <c r="I59" s="153"/>
      <c r="J59" s="5"/>
      <c r="K59" s="187" t="s">
        <v>143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3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1">
        <v>0</v>
      </c>
      <c r="BU59" s="11">
        <v>34113.32</v>
      </c>
      <c r="BV59" s="148" t="s">
        <v>312</v>
      </c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50"/>
    </row>
    <row r="60" spans="1:90" s="6" customFormat="1" ht="17.45" customHeight="1" x14ac:dyDescent="0.2">
      <c r="A60" s="151" t="s">
        <v>144</v>
      </c>
      <c r="B60" s="152"/>
      <c r="C60" s="152"/>
      <c r="D60" s="152"/>
      <c r="E60" s="152"/>
      <c r="F60" s="152"/>
      <c r="G60" s="152"/>
      <c r="H60" s="152"/>
      <c r="I60" s="153"/>
      <c r="J60" s="5"/>
      <c r="K60" s="154" t="s">
        <v>298</v>
      </c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7"/>
      <c r="BI60" s="155" t="s">
        <v>5</v>
      </c>
      <c r="BJ60" s="156"/>
      <c r="BK60" s="156"/>
      <c r="BL60" s="156"/>
      <c r="BM60" s="156"/>
      <c r="BN60" s="156"/>
      <c r="BO60" s="156"/>
      <c r="BP60" s="156"/>
      <c r="BQ60" s="156"/>
      <c r="BR60" s="156"/>
      <c r="BS60" s="157"/>
      <c r="BT60" s="14">
        <v>0</v>
      </c>
      <c r="BU60" s="14">
        <v>3234.16</v>
      </c>
      <c r="BV60" s="208" t="s">
        <v>315</v>
      </c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  <c r="CL60" s="210"/>
    </row>
    <row r="61" spans="1:90" s="6" customFormat="1" ht="25.9" customHeight="1" x14ac:dyDescent="0.2">
      <c r="A61" s="151" t="s">
        <v>145</v>
      </c>
      <c r="B61" s="152"/>
      <c r="C61" s="152"/>
      <c r="D61" s="152"/>
      <c r="E61" s="152"/>
      <c r="F61" s="152"/>
      <c r="G61" s="152"/>
      <c r="H61" s="152"/>
      <c r="I61" s="153"/>
      <c r="J61" s="5"/>
      <c r="K61" s="154" t="s">
        <v>195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7"/>
      <c r="BI61" s="155" t="s">
        <v>5</v>
      </c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14">
        <v>0</v>
      </c>
      <c r="BU61" s="14">
        <v>6656.13</v>
      </c>
      <c r="BV61" s="211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3"/>
    </row>
    <row r="62" spans="1:90" s="6" customFormat="1" ht="15" customHeight="1" x14ac:dyDescent="0.2">
      <c r="A62" s="151" t="s">
        <v>147</v>
      </c>
      <c r="B62" s="152"/>
      <c r="C62" s="152"/>
      <c r="D62" s="152"/>
      <c r="E62" s="152"/>
      <c r="F62" s="152"/>
      <c r="G62" s="152"/>
      <c r="H62" s="152"/>
      <c r="I62" s="153"/>
      <c r="J62" s="16"/>
      <c r="K62" s="154" t="s">
        <v>196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7"/>
      <c r="BI62" s="155" t="s">
        <v>5</v>
      </c>
      <c r="BJ62" s="156"/>
      <c r="BK62" s="156"/>
      <c r="BL62" s="156"/>
      <c r="BM62" s="156"/>
      <c r="BN62" s="156"/>
      <c r="BO62" s="156"/>
      <c r="BP62" s="156"/>
      <c r="BQ62" s="156"/>
      <c r="BR62" s="156"/>
      <c r="BS62" s="157"/>
      <c r="BT62" s="14">
        <v>0</v>
      </c>
      <c r="BU62" s="14">
        <v>2327.87</v>
      </c>
      <c r="BV62" s="211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3"/>
    </row>
    <row r="63" spans="1:90" s="6" customFormat="1" ht="17.45" customHeight="1" x14ac:dyDescent="0.2">
      <c r="A63" s="151" t="s">
        <v>149</v>
      </c>
      <c r="B63" s="152"/>
      <c r="C63" s="152"/>
      <c r="D63" s="152"/>
      <c r="E63" s="152"/>
      <c r="F63" s="152"/>
      <c r="G63" s="152"/>
      <c r="H63" s="152"/>
      <c r="I63" s="153"/>
      <c r="J63" s="5"/>
      <c r="K63" s="154" t="s">
        <v>148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7"/>
      <c r="BI63" s="155" t="s">
        <v>5</v>
      </c>
      <c r="BJ63" s="156"/>
      <c r="BK63" s="156"/>
      <c r="BL63" s="156"/>
      <c r="BM63" s="156"/>
      <c r="BN63" s="156"/>
      <c r="BO63" s="156"/>
      <c r="BP63" s="156"/>
      <c r="BQ63" s="156"/>
      <c r="BR63" s="156"/>
      <c r="BS63" s="157"/>
      <c r="BT63" s="14">
        <v>0</v>
      </c>
      <c r="BU63" s="14">
        <v>2410.2399999999998</v>
      </c>
      <c r="BV63" s="211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3"/>
    </row>
    <row r="64" spans="1:90" s="6" customFormat="1" ht="17.45" customHeight="1" x14ac:dyDescent="0.2">
      <c r="A64" s="151" t="s">
        <v>152</v>
      </c>
      <c r="B64" s="152"/>
      <c r="C64" s="152"/>
      <c r="D64" s="152"/>
      <c r="E64" s="152"/>
      <c r="F64" s="152"/>
      <c r="G64" s="152"/>
      <c r="H64" s="152"/>
      <c r="I64" s="153"/>
      <c r="J64" s="5"/>
      <c r="K64" s="154" t="s">
        <v>150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7"/>
      <c r="BI64" s="155" t="s">
        <v>5</v>
      </c>
      <c r="BJ64" s="156"/>
      <c r="BK64" s="156"/>
      <c r="BL64" s="156"/>
      <c r="BM64" s="156"/>
      <c r="BN64" s="156"/>
      <c r="BO64" s="156"/>
      <c r="BP64" s="156"/>
      <c r="BQ64" s="156"/>
      <c r="BR64" s="156"/>
      <c r="BS64" s="157"/>
      <c r="BT64" s="14">
        <v>0</v>
      </c>
      <c r="BU64" s="14">
        <v>1093.82</v>
      </c>
      <c r="BV64" s="211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3"/>
    </row>
    <row r="65" spans="1:90" s="6" customFormat="1" ht="30.6" customHeight="1" x14ac:dyDescent="0.2">
      <c r="A65" s="151" t="s">
        <v>194</v>
      </c>
      <c r="B65" s="152"/>
      <c r="C65" s="152"/>
      <c r="D65" s="152"/>
      <c r="E65" s="152"/>
      <c r="F65" s="152"/>
      <c r="G65" s="152"/>
      <c r="H65" s="152"/>
      <c r="I65" s="153"/>
      <c r="J65" s="5"/>
      <c r="K65" s="154" t="s">
        <v>151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7"/>
      <c r="BI65" s="155" t="s">
        <v>5</v>
      </c>
      <c r="BJ65" s="156"/>
      <c r="BK65" s="156"/>
      <c r="BL65" s="156"/>
      <c r="BM65" s="156"/>
      <c r="BN65" s="156"/>
      <c r="BO65" s="156"/>
      <c r="BP65" s="156"/>
      <c r="BQ65" s="156"/>
      <c r="BR65" s="156"/>
      <c r="BS65" s="157"/>
      <c r="BT65" s="14">
        <v>0</v>
      </c>
      <c r="BU65" s="14">
        <v>3463.39</v>
      </c>
      <c r="BV65" s="148" t="s">
        <v>312</v>
      </c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50"/>
    </row>
    <row r="66" spans="1:90" s="6" customFormat="1" ht="53.45" customHeight="1" x14ac:dyDescent="0.2">
      <c r="A66" s="151" t="s">
        <v>201</v>
      </c>
      <c r="B66" s="152"/>
      <c r="C66" s="152"/>
      <c r="D66" s="152"/>
      <c r="E66" s="152"/>
      <c r="F66" s="152"/>
      <c r="G66" s="152"/>
      <c r="H66" s="152"/>
      <c r="I66" s="153"/>
      <c r="J66" s="5"/>
      <c r="K66" s="154" t="s">
        <v>153</v>
      </c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7"/>
      <c r="BI66" s="155" t="s">
        <v>5</v>
      </c>
      <c r="BJ66" s="156"/>
      <c r="BK66" s="156"/>
      <c r="BL66" s="156"/>
      <c r="BM66" s="156"/>
      <c r="BN66" s="156"/>
      <c r="BO66" s="156"/>
      <c r="BP66" s="156"/>
      <c r="BQ66" s="156"/>
      <c r="BR66" s="156"/>
      <c r="BS66" s="157"/>
      <c r="BT66" s="14">
        <v>0</v>
      </c>
      <c r="BU66" s="14">
        <f>2221450.81-SUM(BU58:BU65)-BU49</f>
        <v>2172250.1500000004</v>
      </c>
      <c r="BV66" s="148" t="s">
        <v>312</v>
      </c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50"/>
    </row>
    <row r="67" spans="1:90" s="6" customFormat="1" ht="57.75" customHeight="1" x14ac:dyDescent="0.2">
      <c r="A67" s="151" t="s">
        <v>15</v>
      </c>
      <c r="B67" s="152"/>
      <c r="C67" s="152"/>
      <c r="D67" s="152"/>
      <c r="E67" s="152"/>
      <c r="F67" s="152"/>
      <c r="G67" s="152"/>
      <c r="H67" s="152"/>
      <c r="I67" s="153"/>
      <c r="J67" s="5"/>
      <c r="K67" s="154" t="s">
        <v>25</v>
      </c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7"/>
      <c r="BI67" s="155" t="s">
        <v>5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7"/>
      <c r="BT67" s="11">
        <f>-160310.643564022+146934.37</f>
        <v>-13376.273564022005</v>
      </c>
      <c r="BU67" s="11">
        <v>311930.37468320911</v>
      </c>
      <c r="BV67" s="184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6"/>
    </row>
    <row r="68" spans="1:90" s="6" customFormat="1" ht="30" customHeight="1" x14ac:dyDescent="0.2">
      <c r="A68" s="151" t="s">
        <v>16</v>
      </c>
      <c r="B68" s="152"/>
      <c r="C68" s="152"/>
      <c r="D68" s="152"/>
      <c r="E68" s="152"/>
      <c r="F68" s="152"/>
      <c r="G68" s="152"/>
      <c r="H68" s="152"/>
      <c r="I68" s="153"/>
      <c r="J68" s="5"/>
      <c r="K68" s="154" t="s">
        <v>63</v>
      </c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7"/>
      <c r="BI68" s="155" t="s">
        <v>5</v>
      </c>
      <c r="BJ68" s="156"/>
      <c r="BK68" s="156"/>
      <c r="BL68" s="156"/>
      <c r="BM68" s="156"/>
      <c r="BN68" s="156"/>
      <c r="BO68" s="156"/>
      <c r="BP68" s="156"/>
      <c r="BQ68" s="156"/>
      <c r="BR68" s="156"/>
      <c r="BS68" s="157"/>
      <c r="BT68" s="5" t="s">
        <v>204</v>
      </c>
      <c r="BU68" s="14">
        <f>BU22+BU24+BU26</f>
        <v>179829.39199999999</v>
      </c>
      <c r="BV68" s="158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60"/>
    </row>
    <row r="69" spans="1:90" s="6" customFormat="1" ht="45" customHeight="1" x14ac:dyDescent="0.2">
      <c r="A69" s="151" t="s">
        <v>17</v>
      </c>
      <c r="B69" s="152"/>
      <c r="C69" s="152"/>
      <c r="D69" s="152"/>
      <c r="E69" s="152"/>
      <c r="F69" s="152"/>
      <c r="G69" s="152"/>
      <c r="H69" s="152"/>
      <c r="I69" s="153"/>
      <c r="J69" s="5"/>
      <c r="K69" s="154" t="s">
        <v>64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7"/>
      <c r="BI69" s="155" t="s">
        <v>5</v>
      </c>
      <c r="BJ69" s="156"/>
      <c r="BK69" s="156"/>
      <c r="BL69" s="156"/>
      <c r="BM69" s="156"/>
      <c r="BN69" s="156"/>
      <c r="BO69" s="156"/>
      <c r="BP69" s="156"/>
      <c r="BQ69" s="156"/>
      <c r="BR69" s="156"/>
      <c r="BS69" s="157"/>
      <c r="BT69" s="11">
        <v>366286</v>
      </c>
      <c r="BU69" s="11">
        <v>398327.4</v>
      </c>
      <c r="BV69" s="183" t="s">
        <v>316</v>
      </c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</row>
    <row r="70" spans="1:90" s="6" customFormat="1" ht="44.45" customHeight="1" x14ac:dyDescent="0.2">
      <c r="A70" s="151" t="s">
        <v>7</v>
      </c>
      <c r="B70" s="152"/>
      <c r="C70" s="152"/>
      <c r="D70" s="152"/>
      <c r="E70" s="152"/>
      <c r="F70" s="152"/>
      <c r="G70" s="152"/>
      <c r="H70" s="152"/>
      <c r="I70" s="153"/>
      <c r="J70" s="5"/>
      <c r="K70" s="154" t="s">
        <v>114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7"/>
      <c r="BI70" s="155" t="s">
        <v>65</v>
      </c>
      <c r="BJ70" s="156"/>
      <c r="BK70" s="156"/>
      <c r="BL70" s="156"/>
      <c r="BM70" s="156"/>
      <c r="BN70" s="156"/>
      <c r="BO70" s="156"/>
      <c r="BP70" s="156"/>
      <c r="BQ70" s="156"/>
      <c r="BR70" s="156"/>
      <c r="BS70" s="157"/>
      <c r="BT70" s="11">
        <v>219.31739999999999</v>
      </c>
      <c r="BU70" s="11">
        <v>224.95029299999999</v>
      </c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</row>
    <row r="71" spans="1:90" s="6" customFormat="1" ht="64.900000000000006" customHeight="1" x14ac:dyDescent="0.2">
      <c r="A71" s="151" t="s">
        <v>47</v>
      </c>
      <c r="B71" s="152"/>
      <c r="C71" s="152"/>
      <c r="D71" s="152"/>
      <c r="E71" s="152"/>
      <c r="F71" s="152"/>
      <c r="G71" s="152"/>
      <c r="H71" s="152"/>
      <c r="I71" s="153"/>
      <c r="J71" s="5"/>
      <c r="K71" s="154" t="s">
        <v>115</v>
      </c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7"/>
      <c r="BI71" s="161" t="s">
        <v>154</v>
      </c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4">
        <f>BT69/BT70</f>
        <v>1670.1182851884985</v>
      </c>
      <c r="BU71" s="14">
        <f>BU69/BU70</f>
        <v>1770.7351908183557</v>
      </c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</row>
    <row r="72" spans="1:90" s="6" customFormat="1" ht="63" customHeight="1" x14ac:dyDescent="0.2">
      <c r="A72" s="151" t="s">
        <v>26</v>
      </c>
      <c r="B72" s="152"/>
      <c r="C72" s="152"/>
      <c r="D72" s="152"/>
      <c r="E72" s="152"/>
      <c r="F72" s="152"/>
      <c r="G72" s="152"/>
      <c r="H72" s="152"/>
      <c r="I72" s="153"/>
      <c r="J72" s="5"/>
      <c r="K72" s="154" t="s">
        <v>67</v>
      </c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7"/>
      <c r="BI72" s="155" t="s">
        <v>38</v>
      </c>
      <c r="BJ72" s="156"/>
      <c r="BK72" s="156"/>
      <c r="BL72" s="156"/>
      <c r="BM72" s="156"/>
      <c r="BN72" s="156"/>
      <c r="BO72" s="156"/>
      <c r="BP72" s="156"/>
      <c r="BQ72" s="156"/>
      <c r="BR72" s="156"/>
      <c r="BS72" s="157"/>
      <c r="BT72" s="5" t="s">
        <v>38</v>
      </c>
      <c r="BU72" s="5" t="s">
        <v>38</v>
      </c>
      <c r="BV72" s="161" t="s">
        <v>38</v>
      </c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3"/>
    </row>
    <row r="73" spans="1:90" s="6" customFormat="1" ht="44.45" customHeight="1" x14ac:dyDescent="0.2">
      <c r="A73" s="151" t="s">
        <v>6</v>
      </c>
      <c r="B73" s="152"/>
      <c r="C73" s="152"/>
      <c r="D73" s="152"/>
      <c r="E73" s="152"/>
      <c r="F73" s="152"/>
      <c r="G73" s="152"/>
      <c r="H73" s="152"/>
      <c r="I73" s="153"/>
      <c r="J73" s="5"/>
      <c r="K73" s="154" t="s">
        <v>68</v>
      </c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7"/>
      <c r="BI73" s="155" t="s">
        <v>69</v>
      </c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21" t="s">
        <v>306</v>
      </c>
      <c r="BU73" s="79">
        <v>129947</v>
      </c>
      <c r="BV73" s="161" t="s">
        <v>308</v>
      </c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3"/>
    </row>
    <row r="74" spans="1:90" s="6" customFormat="1" ht="15" customHeight="1" x14ac:dyDescent="0.2">
      <c r="A74" s="151" t="s">
        <v>70</v>
      </c>
      <c r="B74" s="152"/>
      <c r="C74" s="152"/>
      <c r="D74" s="152"/>
      <c r="E74" s="152"/>
      <c r="F74" s="152"/>
      <c r="G74" s="152"/>
      <c r="H74" s="152"/>
      <c r="I74" s="153"/>
      <c r="J74" s="5"/>
      <c r="K74" s="154" t="s">
        <v>71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7"/>
      <c r="BI74" s="155" t="s">
        <v>72</v>
      </c>
      <c r="BJ74" s="156"/>
      <c r="BK74" s="156"/>
      <c r="BL74" s="156"/>
      <c r="BM74" s="156"/>
      <c r="BN74" s="156"/>
      <c r="BO74" s="156"/>
      <c r="BP74" s="156"/>
      <c r="BQ74" s="156"/>
      <c r="BR74" s="156"/>
      <c r="BS74" s="157"/>
      <c r="BT74" s="5" t="s">
        <v>306</v>
      </c>
      <c r="BU74" s="11">
        <v>1543.6999999999998</v>
      </c>
      <c r="BV74" s="158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60"/>
    </row>
    <row r="75" spans="1:90" s="6" customFormat="1" ht="30" hidden="1" customHeight="1" x14ac:dyDescent="0.2">
      <c r="A75" s="151" t="s">
        <v>73</v>
      </c>
      <c r="B75" s="152"/>
      <c r="C75" s="152"/>
      <c r="D75" s="152"/>
      <c r="E75" s="152"/>
      <c r="F75" s="152"/>
      <c r="G75" s="152"/>
      <c r="H75" s="152"/>
      <c r="I75" s="153"/>
      <c r="J75" s="5"/>
      <c r="K75" s="154" t="s">
        <v>74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7"/>
      <c r="BI75" s="155" t="s">
        <v>72</v>
      </c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5" t="s">
        <v>306</v>
      </c>
      <c r="BU75" s="11"/>
      <c r="BV75" s="158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60"/>
    </row>
    <row r="76" spans="1:90" s="6" customFormat="1" ht="30" customHeight="1" x14ac:dyDescent="0.2">
      <c r="A76" s="177" t="s">
        <v>155</v>
      </c>
      <c r="B76" s="178"/>
      <c r="C76" s="178"/>
      <c r="D76" s="178"/>
      <c r="E76" s="178"/>
      <c r="F76" s="178"/>
      <c r="G76" s="178"/>
      <c r="H76" s="178"/>
      <c r="I76" s="179"/>
      <c r="J76" s="174" t="s">
        <v>156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6"/>
      <c r="BI76" s="155" t="s">
        <v>72</v>
      </c>
      <c r="BJ76" s="156"/>
      <c r="BK76" s="156"/>
      <c r="BL76" s="156"/>
      <c r="BM76" s="156"/>
      <c r="BN76" s="156"/>
      <c r="BO76" s="156"/>
      <c r="BP76" s="156"/>
      <c r="BQ76" s="156"/>
      <c r="BR76" s="156"/>
      <c r="BS76" s="157"/>
      <c r="BT76" s="5" t="s">
        <v>306</v>
      </c>
      <c r="BU76" s="11">
        <v>890.8</v>
      </c>
      <c r="BV76" s="158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7"/>
    </row>
    <row r="77" spans="1:90" s="6" customFormat="1" ht="30" customHeight="1" x14ac:dyDescent="0.2">
      <c r="A77" s="151" t="s">
        <v>157</v>
      </c>
      <c r="B77" s="164"/>
      <c r="C77" s="164"/>
      <c r="D77" s="164"/>
      <c r="E77" s="164"/>
      <c r="F77" s="164"/>
      <c r="G77" s="164"/>
      <c r="H77" s="164"/>
      <c r="I77" s="165"/>
      <c r="J77" s="174" t="s">
        <v>158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6"/>
      <c r="BI77" s="155" t="s">
        <v>72</v>
      </c>
      <c r="BJ77" s="156"/>
      <c r="BK77" s="156"/>
      <c r="BL77" s="156"/>
      <c r="BM77" s="156"/>
      <c r="BN77" s="156"/>
      <c r="BO77" s="156"/>
      <c r="BP77" s="156"/>
      <c r="BQ77" s="156"/>
      <c r="BR77" s="156"/>
      <c r="BS77" s="157"/>
      <c r="BT77" s="5" t="s">
        <v>306</v>
      </c>
      <c r="BU77" s="11">
        <v>213.1</v>
      </c>
      <c r="BV77" s="8"/>
      <c r="BW77" s="180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2"/>
    </row>
    <row r="78" spans="1:90" s="6" customFormat="1" ht="30" customHeight="1" x14ac:dyDescent="0.2">
      <c r="A78" s="151" t="s">
        <v>159</v>
      </c>
      <c r="B78" s="164"/>
      <c r="C78" s="164"/>
      <c r="D78" s="164"/>
      <c r="E78" s="164"/>
      <c r="F78" s="164"/>
      <c r="G78" s="164"/>
      <c r="H78" s="164"/>
      <c r="I78" s="165"/>
      <c r="J78" s="174" t="s">
        <v>160</v>
      </c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6"/>
      <c r="BI78" s="155" t="s">
        <v>72</v>
      </c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5" t="s">
        <v>306</v>
      </c>
      <c r="BU78" s="11">
        <v>439.8</v>
      </c>
      <c r="BV78" s="8"/>
      <c r="BW78" s="159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7"/>
    </row>
    <row r="79" spans="1:90" s="6" customFormat="1" ht="30" customHeight="1" x14ac:dyDescent="0.2">
      <c r="A79" s="151" t="s">
        <v>75</v>
      </c>
      <c r="B79" s="152"/>
      <c r="C79" s="152"/>
      <c r="D79" s="152"/>
      <c r="E79" s="152"/>
      <c r="F79" s="152"/>
      <c r="G79" s="152"/>
      <c r="H79" s="152"/>
      <c r="I79" s="153"/>
      <c r="J79" s="5"/>
      <c r="K79" s="154" t="s">
        <v>76</v>
      </c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7"/>
      <c r="BI79" s="155" t="s">
        <v>77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5" t="s">
        <v>204</v>
      </c>
      <c r="BU79" s="11">
        <v>13820.810000000001</v>
      </c>
      <c r="BV79" s="171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60"/>
    </row>
    <row r="80" spans="1:90" s="6" customFormat="1" ht="30" customHeight="1" x14ac:dyDescent="0.2">
      <c r="A80" s="151" t="s">
        <v>161</v>
      </c>
      <c r="B80" s="152"/>
      <c r="C80" s="152"/>
      <c r="D80" s="152"/>
      <c r="E80" s="152"/>
      <c r="F80" s="152"/>
      <c r="G80" s="152"/>
      <c r="H80" s="152"/>
      <c r="I80" s="153"/>
      <c r="J80" s="158" t="s">
        <v>162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60"/>
      <c r="BI80" s="155" t="s">
        <v>77</v>
      </c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5" t="s">
        <v>204</v>
      </c>
      <c r="BU80" s="11">
        <v>1195.17</v>
      </c>
      <c r="BV80" s="158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60"/>
    </row>
    <row r="81" spans="1:90" s="6" customFormat="1" ht="30" customHeight="1" x14ac:dyDescent="0.2">
      <c r="A81" s="151" t="s">
        <v>163</v>
      </c>
      <c r="B81" s="164"/>
      <c r="C81" s="164"/>
      <c r="D81" s="164"/>
      <c r="E81" s="164"/>
      <c r="F81" s="164"/>
      <c r="G81" s="164"/>
      <c r="H81" s="164"/>
      <c r="I81" s="165"/>
      <c r="J81" s="171" t="s">
        <v>164</v>
      </c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3"/>
      <c r="BI81" s="155" t="s">
        <v>77</v>
      </c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5" t="s">
        <v>204</v>
      </c>
      <c r="BU81" s="11">
        <v>668.3</v>
      </c>
      <c r="BV81" s="158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7"/>
    </row>
    <row r="82" spans="1:90" s="6" customFormat="1" ht="30" customHeight="1" x14ac:dyDescent="0.2">
      <c r="A82" s="151" t="s">
        <v>165</v>
      </c>
      <c r="B82" s="164"/>
      <c r="C82" s="164"/>
      <c r="D82" s="164"/>
      <c r="E82" s="164"/>
      <c r="F82" s="164"/>
      <c r="G82" s="164"/>
      <c r="H82" s="164"/>
      <c r="I82" s="165"/>
      <c r="J82" s="171" t="s">
        <v>166</v>
      </c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3"/>
      <c r="BI82" s="155" t="s">
        <v>77</v>
      </c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5" t="s">
        <v>204</v>
      </c>
      <c r="BU82" s="11">
        <v>5348.8</v>
      </c>
      <c r="BV82" s="171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7"/>
    </row>
    <row r="83" spans="1:90" s="6" customFormat="1" ht="30" customHeight="1" x14ac:dyDescent="0.2">
      <c r="A83" s="151" t="s">
        <v>167</v>
      </c>
      <c r="B83" s="164"/>
      <c r="C83" s="164"/>
      <c r="D83" s="164"/>
      <c r="E83" s="164"/>
      <c r="F83" s="164"/>
      <c r="G83" s="164"/>
      <c r="H83" s="164"/>
      <c r="I83" s="165"/>
      <c r="J83" s="171" t="s">
        <v>168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3"/>
      <c r="BI83" s="155" t="s">
        <v>77</v>
      </c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5" t="s">
        <v>204</v>
      </c>
      <c r="BU83" s="11">
        <v>6608.54</v>
      </c>
      <c r="BV83" s="158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7"/>
    </row>
    <row r="84" spans="1:90" s="6" customFormat="1" ht="30" customHeight="1" x14ac:dyDescent="0.2">
      <c r="A84" s="151" t="s">
        <v>78</v>
      </c>
      <c r="B84" s="152"/>
      <c r="C84" s="152"/>
      <c r="D84" s="152"/>
      <c r="E84" s="152"/>
      <c r="F84" s="152"/>
      <c r="G84" s="152"/>
      <c r="H84" s="152"/>
      <c r="I84" s="153"/>
      <c r="J84" s="5"/>
      <c r="K84" s="154" t="s">
        <v>79</v>
      </c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7"/>
      <c r="BI84" s="155" t="s">
        <v>77</v>
      </c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5" t="s">
        <v>204</v>
      </c>
      <c r="BU84" s="11">
        <v>29090.78</v>
      </c>
      <c r="BV84" s="171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60"/>
    </row>
    <row r="85" spans="1:90" s="6" customFormat="1" ht="29.25" customHeight="1" x14ac:dyDescent="0.2">
      <c r="A85" s="151" t="s">
        <v>169</v>
      </c>
      <c r="B85" s="152"/>
      <c r="C85" s="152"/>
      <c r="D85" s="152"/>
      <c r="E85" s="152"/>
      <c r="F85" s="152"/>
      <c r="G85" s="152"/>
      <c r="H85" s="152"/>
      <c r="I85" s="153"/>
      <c r="J85" s="158" t="s">
        <v>170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60"/>
      <c r="BI85" s="155" t="s">
        <v>77</v>
      </c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5" t="s">
        <v>204</v>
      </c>
      <c r="BU85" s="11">
        <v>20521.5</v>
      </c>
      <c r="BV85" s="158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60"/>
    </row>
    <row r="86" spans="1:90" s="6" customFormat="1" ht="30" customHeight="1" x14ac:dyDescent="0.2">
      <c r="A86" s="151" t="s">
        <v>171</v>
      </c>
      <c r="B86" s="164"/>
      <c r="C86" s="164"/>
      <c r="D86" s="164"/>
      <c r="E86" s="164"/>
      <c r="F86" s="164"/>
      <c r="G86" s="164"/>
      <c r="H86" s="164"/>
      <c r="I86" s="165"/>
      <c r="J86" s="158" t="s">
        <v>172</v>
      </c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7"/>
      <c r="BI86" s="155" t="s">
        <v>77</v>
      </c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5" t="s">
        <v>204</v>
      </c>
      <c r="BU86" s="11">
        <v>3962.1</v>
      </c>
      <c r="BV86" s="158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7"/>
    </row>
    <row r="87" spans="1:90" s="6" customFormat="1" ht="30" customHeight="1" x14ac:dyDescent="0.2">
      <c r="A87" s="151" t="s">
        <v>173</v>
      </c>
      <c r="B87" s="164"/>
      <c r="C87" s="164"/>
      <c r="D87" s="164"/>
      <c r="E87" s="164"/>
      <c r="F87" s="164"/>
      <c r="G87" s="164"/>
      <c r="H87" s="164"/>
      <c r="I87" s="165"/>
      <c r="J87" s="158" t="s">
        <v>174</v>
      </c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7"/>
      <c r="BI87" s="155" t="s">
        <v>77</v>
      </c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5" t="s">
        <v>204</v>
      </c>
      <c r="BU87" s="11">
        <v>4607.18</v>
      </c>
      <c r="BV87" s="158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7"/>
    </row>
    <row r="88" spans="1:90" s="6" customFormat="1" ht="30" customHeight="1" x14ac:dyDescent="0.2">
      <c r="A88" s="151" t="s">
        <v>175</v>
      </c>
      <c r="B88" s="164"/>
      <c r="C88" s="164"/>
      <c r="D88" s="164"/>
      <c r="E88" s="164"/>
      <c r="F88" s="164"/>
      <c r="G88" s="164"/>
      <c r="H88" s="164"/>
      <c r="I88" s="165"/>
      <c r="J88" s="158" t="s">
        <v>176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7"/>
      <c r="BI88" s="155" t="s">
        <v>77</v>
      </c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5" t="s">
        <v>204</v>
      </c>
      <c r="BU88" s="11">
        <v>0</v>
      </c>
      <c r="BV88" s="158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7"/>
    </row>
    <row r="89" spans="1:90" s="6" customFormat="1" ht="15" customHeight="1" x14ac:dyDescent="0.2">
      <c r="A89" s="151" t="s">
        <v>80</v>
      </c>
      <c r="B89" s="152"/>
      <c r="C89" s="152"/>
      <c r="D89" s="152"/>
      <c r="E89" s="152"/>
      <c r="F89" s="152"/>
      <c r="G89" s="152"/>
      <c r="H89" s="152"/>
      <c r="I89" s="153"/>
      <c r="J89" s="5"/>
      <c r="K89" s="154" t="s">
        <v>81</v>
      </c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7"/>
      <c r="BI89" s="155" t="s">
        <v>82</v>
      </c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5" t="s">
        <v>204</v>
      </c>
      <c r="BU89" s="11">
        <v>9569.27</v>
      </c>
      <c r="BV89" s="158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60"/>
    </row>
    <row r="90" spans="1:90" s="6" customFormat="1" ht="30" customHeight="1" x14ac:dyDescent="0.2">
      <c r="A90" s="151" t="s">
        <v>177</v>
      </c>
      <c r="B90" s="152"/>
      <c r="C90" s="152"/>
      <c r="D90" s="152"/>
      <c r="E90" s="152"/>
      <c r="F90" s="152"/>
      <c r="G90" s="152"/>
      <c r="H90" s="152"/>
      <c r="I90" s="153"/>
      <c r="J90" s="158" t="s">
        <v>178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60"/>
      <c r="BI90" s="155" t="s">
        <v>82</v>
      </c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5" t="s">
        <v>204</v>
      </c>
      <c r="BU90" s="11">
        <v>819.57</v>
      </c>
      <c r="BV90" s="158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60"/>
    </row>
    <row r="91" spans="1:90" s="6" customFormat="1" ht="30" customHeight="1" x14ac:dyDescent="0.2">
      <c r="A91" s="151" t="s">
        <v>179</v>
      </c>
      <c r="B91" s="164"/>
      <c r="C91" s="164"/>
      <c r="D91" s="164"/>
      <c r="E91" s="164"/>
      <c r="F91" s="164"/>
      <c r="G91" s="164"/>
      <c r="H91" s="164"/>
      <c r="I91" s="165"/>
      <c r="J91" s="158" t="s">
        <v>180</v>
      </c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7"/>
      <c r="BI91" s="155" t="s">
        <v>82</v>
      </c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5" t="s">
        <v>204</v>
      </c>
      <c r="BU91" s="11">
        <v>496.5</v>
      </c>
      <c r="BV91" s="158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7"/>
    </row>
    <row r="92" spans="1:90" s="6" customFormat="1" ht="30" customHeight="1" x14ac:dyDescent="0.2">
      <c r="A92" s="151" t="s">
        <v>181</v>
      </c>
      <c r="B92" s="164"/>
      <c r="C92" s="164"/>
      <c r="D92" s="164"/>
      <c r="E92" s="164"/>
      <c r="F92" s="164"/>
      <c r="G92" s="164"/>
      <c r="H92" s="164"/>
      <c r="I92" s="165"/>
      <c r="J92" s="158" t="s">
        <v>182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7"/>
      <c r="BI92" s="155" t="s">
        <v>82</v>
      </c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5" t="s">
        <v>204</v>
      </c>
      <c r="BU92" s="11">
        <v>4489</v>
      </c>
      <c r="BV92" s="158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7"/>
    </row>
    <row r="93" spans="1:90" s="6" customFormat="1" ht="30" customHeight="1" x14ac:dyDescent="0.2">
      <c r="A93" s="151" t="s">
        <v>183</v>
      </c>
      <c r="B93" s="164"/>
      <c r="C93" s="164"/>
      <c r="D93" s="164"/>
      <c r="E93" s="164"/>
      <c r="F93" s="164"/>
      <c r="G93" s="164"/>
      <c r="H93" s="164"/>
      <c r="I93" s="165"/>
      <c r="J93" s="158" t="s">
        <v>184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7"/>
      <c r="BI93" s="155" t="s">
        <v>82</v>
      </c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5" t="s">
        <v>204</v>
      </c>
      <c r="BU93" s="11">
        <v>3764.2</v>
      </c>
      <c r="BV93" s="158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7"/>
    </row>
    <row r="94" spans="1:90" s="6" customFormat="1" ht="15" customHeight="1" x14ac:dyDescent="0.2">
      <c r="A94" s="151" t="s">
        <v>83</v>
      </c>
      <c r="B94" s="152"/>
      <c r="C94" s="152"/>
      <c r="D94" s="152"/>
      <c r="E94" s="152"/>
      <c r="F94" s="152"/>
      <c r="G94" s="152"/>
      <c r="H94" s="152"/>
      <c r="I94" s="153"/>
      <c r="J94" s="5"/>
      <c r="K94" s="154" t="s">
        <v>84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7"/>
      <c r="BI94" s="155" t="s">
        <v>66</v>
      </c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5" t="s">
        <v>204</v>
      </c>
      <c r="BU94" s="11">
        <v>0.56999999999999995</v>
      </c>
      <c r="BV94" s="158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60"/>
    </row>
    <row r="95" spans="1:90" s="6" customFormat="1" ht="44.45" customHeight="1" x14ac:dyDescent="0.2">
      <c r="A95" s="151" t="s">
        <v>85</v>
      </c>
      <c r="B95" s="152"/>
      <c r="C95" s="152"/>
      <c r="D95" s="152"/>
      <c r="E95" s="152"/>
      <c r="F95" s="152"/>
      <c r="G95" s="152"/>
      <c r="H95" s="152"/>
      <c r="I95" s="153"/>
      <c r="J95" s="5"/>
      <c r="K95" s="154" t="s">
        <v>86</v>
      </c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7"/>
      <c r="BI95" s="155" t="s">
        <v>5</v>
      </c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1">
        <v>461642.33364460198</v>
      </c>
      <c r="BU95" s="11">
        <v>127686.4466</v>
      </c>
      <c r="BV95" s="161" t="s">
        <v>361</v>
      </c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3"/>
    </row>
    <row r="96" spans="1:90" s="6" customFormat="1" ht="42" customHeight="1" x14ac:dyDescent="0.2">
      <c r="A96" s="151" t="s">
        <v>87</v>
      </c>
      <c r="B96" s="152"/>
      <c r="C96" s="152"/>
      <c r="D96" s="152"/>
      <c r="E96" s="152"/>
      <c r="F96" s="152"/>
      <c r="G96" s="152"/>
      <c r="H96" s="152"/>
      <c r="I96" s="153"/>
      <c r="J96" s="5"/>
      <c r="K96" s="154" t="s">
        <v>88</v>
      </c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7"/>
      <c r="BI96" s="155" t="s">
        <v>5</v>
      </c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1">
        <v>611.19209968471466</v>
      </c>
      <c r="BU96" s="11">
        <v>109.456408333333</v>
      </c>
      <c r="BV96" s="161" t="s">
        <v>362</v>
      </c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3"/>
    </row>
    <row r="97" spans="1:90" s="6" customFormat="1" ht="45" customHeight="1" x14ac:dyDescent="0.2">
      <c r="A97" s="151" t="s">
        <v>89</v>
      </c>
      <c r="B97" s="152"/>
      <c r="C97" s="152"/>
      <c r="D97" s="152"/>
      <c r="E97" s="152"/>
      <c r="F97" s="152"/>
      <c r="G97" s="152"/>
      <c r="H97" s="152"/>
      <c r="I97" s="153"/>
      <c r="J97" s="5"/>
      <c r="K97" s="154" t="s">
        <v>90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7"/>
      <c r="BI97" s="155" t="s">
        <v>66</v>
      </c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5">
        <v>0.13979982100923255</v>
      </c>
      <c r="BU97" s="12" t="s">
        <v>38</v>
      </c>
      <c r="BV97" s="161" t="s">
        <v>38</v>
      </c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3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169" t="s">
        <v>91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</row>
    <row r="101" spans="1:90" s="1" customFormat="1" ht="25.5" customHeight="1" x14ac:dyDescent="0.2">
      <c r="A101" s="169" t="s">
        <v>92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</row>
    <row r="102" spans="1:90" s="1" customFormat="1" ht="25.5" customHeight="1" x14ac:dyDescent="0.2">
      <c r="A102" s="169" t="s">
        <v>116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</row>
    <row r="103" spans="1:90" s="1" customFormat="1" ht="25.5" customHeight="1" x14ac:dyDescent="0.2">
      <c r="A103" s="169" t="s">
        <v>93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</row>
    <row r="104" spans="1:90" s="1" customFormat="1" ht="25.5" customHeight="1" x14ac:dyDescent="0.2">
      <c r="A104" s="169" t="s">
        <v>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</row>
    <row r="105" spans="1:90" ht="3" customHeight="1" x14ac:dyDescent="0.25"/>
    <row r="106" spans="1:90" ht="14.45" customHeight="1" x14ac:dyDescent="0.25">
      <c r="A106" s="168" t="s">
        <v>197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</row>
    <row r="107" spans="1:90" ht="15" customHeight="1" x14ac:dyDescent="0.2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</row>
  </sheetData>
  <mergeCells count="340"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41:CL41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A107:CL107"/>
    <mergeCell ref="BV66:CL66"/>
    <mergeCell ref="BV57:CL57"/>
    <mergeCell ref="BV58:CL58"/>
    <mergeCell ref="BV65:CL65"/>
    <mergeCell ref="BV60:CL64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A19:I19"/>
    <mergeCell ref="K19:BG19"/>
    <mergeCell ref="BI19:BS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BV19:CL19"/>
    <mergeCell ref="BV18:CL18"/>
    <mergeCell ref="BV20:CL20"/>
    <mergeCell ref="BV21:CL21"/>
    <mergeCell ref="BV22:CL22"/>
    <mergeCell ref="BV23:CL23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34:I34"/>
    <mergeCell ref="K34:BG34"/>
    <mergeCell ref="BI34:BS34"/>
    <mergeCell ref="A36:I36"/>
    <mergeCell ref="K36:BG36"/>
    <mergeCell ref="BI36:BS36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43:I43"/>
    <mergeCell ref="K43:BG43"/>
    <mergeCell ref="BI43:BS43"/>
    <mergeCell ref="A44:I44"/>
    <mergeCell ref="K44:BG44"/>
    <mergeCell ref="BI44:BS44"/>
    <mergeCell ref="BV44:CL44"/>
    <mergeCell ref="A41:I41"/>
    <mergeCell ref="K41:BG41"/>
    <mergeCell ref="BI41:BS41"/>
    <mergeCell ref="A42:I42"/>
    <mergeCell ref="K42:BG42"/>
    <mergeCell ref="BI42:BS42"/>
    <mergeCell ref="BV42:CL42"/>
    <mergeCell ref="BV43:CL43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5:I65"/>
    <mergeCell ref="K65:BG65"/>
    <mergeCell ref="BI65:BS65"/>
    <mergeCell ref="A66:I66"/>
    <mergeCell ref="K66:BG66"/>
    <mergeCell ref="BI66:BS66"/>
    <mergeCell ref="A63:I63"/>
    <mergeCell ref="K63:BG63"/>
    <mergeCell ref="BI63:BS63"/>
    <mergeCell ref="A64:I64"/>
    <mergeCell ref="K64:BG64"/>
    <mergeCell ref="BI64:BS64"/>
    <mergeCell ref="BI70:BS70"/>
    <mergeCell ref="A71:I71"/>
    <mergeCell ref="K71:BG71"/>
    <mergeCell ref="BI71:BS71"/>
    <mergeCell ref="BV70:CL70"/>
    <mergeCell ref="BV71:CL71"/>
    <mergeCell ref="A70:I70"/>
    <mergeCell ref="K70:BG70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BV69:CL69"/>
    <mergeCell ref="A69:I69"/>
    <mergeCell ref="K69:BG69"/>
    <mergeCell ref="BI69:BS69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106:CL106"/>
    <mergeCell ref="A100:CL100"/>
    <mergeCell ref="A101:CL101"/>
    <mergeCell ref="A102:CL102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BV59:CL59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90:I90"/>
    <mergeCell ref="J90:BH90"/>
    <mergeCell ref="BI90:BS90"/>
    <mergeCell ref="BV90:CL90"/>
    <mergeCell ref="A91:I91"/>
    <mergeCell ref="J91:BH91"/>
    <mergeCell ref="BI91:BS91"/>
  </mergeCells>
  <pageMargins left="0.78740157480314965" right="0.31496062992125984" top="0.59055118110236227" bottom="0.39370078740157483" header="0.19685039370078741" footer="0.19685039370078741"/>
  <pageSetup paperSize="9" scale="70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view="pageBreakPreview" topLeftCell="A64" zoomScale="86" zoomScaleNormal="100" zoomScaleSheetLayoutView="86" workbookViewId="0">
      <selection activeCell="BU67" sqref="BU67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140625" style="2" customWidth="1"/>
    <col min="73" max="73" width="13.28515625" style="2" customWidth="1"/>
    <col min="74" max="89" width="0.85546875" style="2"/>
    <col min="90" max="90" width="26.710937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214" t="s">
        <v>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</row>
    <row r="6" spans="1:90" s="3" customFormat="1" ht="14.25" customHeight="1" x14ac:dyDescent="0.25">
      <c r="A6" s="214" t="s">
        <v>20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</row>
    <row r="7" spans="1:90" s="3" customFormat="1" ht="14.25" customHeight="1" x14ac:dyDescent="0.25">
      <c r="A7" s="214" t="s">
        <v>96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</row>
    <row r="8" spans="1:90" s="3" customFormat="1" ht="14.25" customHeight="1" x14ac:dyDescent="0.25">
      <c r="A8" s="214" t="s">
        <v>117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</row>
    <row r="9" spans="1:90" ht="21" customHeight="1" x14ac:dyDescent="0.25"/>
    <row r="10" spans="1:90" x14ac:dyDescent="0.25">
      <c r="C10" s="4" t="s">
        <v>30</v>
      </c>
      <c r="D10" s="4"/>
      <c r="AG10" s="215" t="s">
        <v>367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189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U12" s="96"/>
    </row>
    <row r="13" spans="1:90" x14ac:dyDescent="0.25">
      <c r="C13" s="4" t="s">
        <v>33</v>
      </c>
      <c r="D13" s="4"/>
      <c r="AQ13" s="216" t="s">
        <v>185</v>
      </c>
      <c r="AR13" s="216"/>
      <c r="AS13" s="216"/>
      <c r="AT13" s="216"/>
      <c r="AU13" s="216"/>
      <c r="AV13" s="216"/>
      <c r="AW13" s="216"/>
      <c r="AX13" s="216"/>
      <c r="AY13" s="217" t="s">
        <v>34</v>
      </c>
      <c r="AZ13" s="217"/>
      <c r="BA13" s="216" t="s">
        <v>186</v>
      </c>
      <c r="BB13" s="216"/>
      <c r="BC13" s="216"/>
      <c r="BD13" s="216"/>
      <c r="BE13" s="216"/>
      <c r="BF13" s="216"/>
      <c r="BG13" s="216"/>
      <c r="BH13" s="216"/>
      <c r="BI13" s="2" t="s">
        <v>35</v>
      </c>
      <c r="BT13" s="96"/>
      <c r="BU13" s="96"/>
      <c r="BV13" s="96">
        <f>BV18+BV69</f>
        <v>0</v>
      </c>
      <c r="BW13" s="96">
        <f>BW18+BW69</f>
        <v>0</v>
      </c>
    </row>
    <row r="15" spans="1:90" s="6" customFormat="1" ht="13.5" x14ac:dyDescent="0.2">
      <c r="A15" s="201" t="s">
        <v>27</v>
      </c>
      <c r="B15" s="218"/>
      <c r="C15" s="218"/>
      <c r="D15" s="218"/>
      <c r="E15" s="218"/>
      <c r="F15" s="218"/>
      <c r="G15" s="218"/>
      <c r="H15" s="218"/>
      <c r="I15" s="219"/>
      <c r="J15" s="223" t="s">
        <v>0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201" t="s">
        <v>36</v>
      </c>
      <c r="BJ15" s="218"/>
      <c r="BK15" s="218"/>
      <c r="BL15" s="218"/>
      <c r="BM15" s="218"/>
      <c r="BN15" s="218"/>
      <c r="BO15" s="218"/>
      <c r="BP15" s="218"/>
      <c r="BQ15" s="218"/>
      <c r="BR15" s="218"/>
      <c r="BS15" s="219"/>
      <c r="BT15" s="155" t="s">
        <v>289</v>
      </c>
      <c r="BU15" s="156"/>
      <c r="BV15" s="201" t="s">
        <v>3</v>
      </c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3"/>
    </row>
    <row r="16" spans="1:90" s="6" customFormat="1" ht="13.5" x14ac:dyDescent="0.2">
      <c r="A16" s="220"/>
      <c r="B16" s="221"/>
      <c r="C16" s="221"/>
      <c r="D16" s="221"/>
      <c r="E16" s="221"/>
      <c r="F16" s="221"/>
      <c r="G16" s="221"/>
      <c r="H16" s="221"/>
      <c r="I16" s="222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220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5" t="s">
        <v>1</v>
      </c>
      <c r="BU16" s="5" t="s">
        <v>2</v>
      </c>
      <c r="BV16" s="204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6"/>
    </row>
    <row r="17" spans="1:91" s="6" customFormat="1" ht="15" customHeight="1" x14ac:dyDescent="0.2">
      <c r="A17" s="151" t="s">
        <v>4</v>
      </c>
      <c r="B17" s="152"/>
      <c r="C17" s="152"/>
      <c r="D17" s="152"/>
      <c r="E17" s="152"/>
      <c r="F17" s="152"/>
      <c r="G17" s="152"/>
      <c r="H17" s="152"/>
      <c r="I17" s="153"/>
      <c r="J17" s="5"/>
      <c r="K17" s="154" t="s">
        <v>37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7"/>
      <c r="BI17" s="155" t="s">
        <v>38</v>
      </c>
      <c r="BJ17" s="156"/>
      <c r="BK17" s="156"/>
      <c r="BL17" s="156"/>
      <c r="BM17" s="156"/>
      <c r="BN17" s="156"/>
      <c r="BO17" s="156"/>
      <c r="BP17" s="156"/>
      <c r="BQ17" s="156"/>
      <c r="BR17" s="156"/>
      <c r="BS17" s="157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1" s="6" customFormat="1" ht="13.5" x14ac:dyDescent="0.2">
      <c r="A18" s="151" t="s">
        <v>6</v>
      </c>
      <c r="B18" s="152"/>
      <c r="C18" s="152"/>
      <c r="D18" s="152"/>
      <c r="E18" s="152"/>
      <c r="F18" s="152"/>
      <c r="G18" s="152"/>
      <c r="H18" s="152"/>
      <c r="I18" s="153"/>
      <c r="J18" s="5"/>
      <c r="K18" s="154" t="s">
        <v>97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7"/>
      <c r="BI18" s="155" t="s">
        <v>5</v>
      </c>
      <c r="BJ18" s="156"/>
      <c r="BK18" s="156"/>
      <c r="BL18" s="156"/>
      <c r="BM18" s="156"/>
      <c r="BN18" s="156"/>
      <c r="BO18" s="156"/>
      <c r="BP18" s="156"/>
      <c r="BQ18" s="156"/>
      <c r="BR18" s="156"/>
      <c r="BS18" s="157"/>
      <c r="BT18" s="11">
        <f>BT19+BT44+BT67</f>
        <v>1419454.7394548869</v>
      </c>
      <c r="BU18" s="11">
        <f>BU19+BU44+BU67</f>
        <v>2407736.5207911446</v>
      </c>
      <c r="BV18" s="148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50"/>
      <c r="CM18" s="20"/>
    </row>
    <row r="19" spans="1:91" s="6" customFormat="1" ht="55.9" customHeight="1" x14ac:dyDescent="0.2">
      <c r="A19" s="151" t="s">
        <v>7</v>
      </c>
      <c r="B19" s="152"/>
      <c r="C19" s="152"/>
      <c r="D19" s="152"/>
      <c r="E19" s="152"/>
      <c r="F19" s="152"/>
      <c r="G19" s="152"/>
      <c r="H19" s="152"/>
      <c r="I19" s="153"/>
      <c r="J19" s="5"/>
      <c r="K19" s="154" t="s">
        <v>98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7"/>
      <c r="BI19" s="155" t="s">
        <v>5</v>
      </c>
      <c r="BJ19" s="156"/>
      <c r="BK19" s="156"/>
      <c r="BL19" s="156"/>
      <c r="BM19" s="156"/>
      <c r="BN19" s="156"/>
      <c r="BO19" s="156"/>
      <c r="BP19" s="156"/>
      <c r="BQ19" s="156"/>
      <c r="BR19" s="156"/>
      <c r="BS19" s="157"/>
      <c r="BT19" s="11">
        <v>684064.86874563748</v>
      </c>
      <c r="BU19" s="11">
        <f>BU20+BU27+BU25</f>
        <v>806222.99499999988</v>
      </c>
      <c r="BV19" s="148" t="s">
        <v>360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50"/>
      <c r="CM19" s="20"/>
    </row>
    <row r="20" spans="1:91" s="6" customFormat="1" ht="13.9" customHeight="1" x14ac:dyDescent="0.2">
      <c r="A20" s="151" t="s">
        <v>8</v>
      </c>
      <c r="B20" s="152"/>
      <c r="C20" s="152"/>
      <c r="D20" s="152"/>
      <c r="E20" s="152"/>
      <c r="F20" s="152"/>
      <c r="G20" s="152"/>
      <c r="H20" s="152"/>
      <c r="I20" s="153"/>
      <c r="J20" s="5"/>
      <c r="K20" s="154" t="s">
        <v>9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7"/>
      <c r="BI20" s="155" t="s">
        <v>5</v>
      </c>
      <c r="BJ20" s="156"/>
      <c r="BK20" s="156"/>
      <c r="BL20" s="156"/>
      <c r="BM20" s="156"/>
      <c r="BN20" s="156"/>
      <c r="BO20" s="156"/>
      <c r="BP20" s="156"/>
      <c r="BQ20" s="156"/>
      <c r="BR20" s="156"/>
      <c r="BS20" s="157"/>
      <c r="BT20" s="11" t="s">
        <v>342</v>
      </c>
      <c r="BU20" s="11">
        <f>BU21+BU23</f>
        <v>123971.04999999999</v>
      </c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0"/>
    </row>
    <row r="21" spans="1:91" s="6" customFormat="1" ht="25.5" customHeight="1" x14ac:dyDescent="0.2">
      <c r="A21" s="151" t="s">
        <v>11</v>
      </c>
      <c r="B21" s="152"/>
      <c r="C21" s="152"/>
      <c r="D21" s="152"/>
      <c r="E21" s="152"/>
      <c r="F21" s="152"/>
      <c r="G21" s="152"/>
      <c r="H21" s="152"/>
      <c r="I21" s="153"/>
      <c r="J21" s="5"/>
      <c r="K21" s="154" t="s">
        <v>118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7"/>
      <c r="BI21" s="155" t="s">
        <v>5</v>
      </c>
      <c r="BJ21" s="156"/>
      <c r="BK21" s="156"/>
      <c r="BL21" s="156"/>
      <c r="BM21" s="156"/>
      <c r="BN21" s="156"/>
      <c r="BO21" s="156"/>
      <c r="BP21" s="156"/>
      <c r="BQ21" s="156"/>
      <c r="BR21" s="156"/>
      <c r="BS21" s="157"/>
      <c r="BT21" s="11" t="s">
        <v>342</v>
      </c>
      <c r="BU21" s="11">
        <v>86009.18</v>
      </c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0"/>
    </row>
    <row r="22" spans="1:91" s="6" customFormat="1" ht="73.900000000000006" customHeight="1" x14ac:dyDescent="0.2">
      <c r="A22" s="151" t="s">
        <v>13</v>
      </c>
      <c r="B22" s="152"/>
      <c r="C22" s="152"/>
      <c r="D22" s="152"/>
      <c r="E22" s="152"/>
      <c r="F22" s="152"/>
      <c r="G22" s="152"/>
      <c r="H22" s="152"/>
      <c r="I22" s="153"/>
      <c r="J22" s="5"/>
      <c r="K22" s="154" t="s">
        <v>12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7"/>
      <c r="BI22" s="155" t="s">
        <v>5</v>
      </c>
      <c r="BJ22" s="156"/>
      <c r="BK22" s="156"/>
      <c r="BL22" s="156"/>
      <c r="BM22" s="156"/>
      <c r="BN22" s="156"/>
      <c r="BO22" s="156"/>
      <c r="BP22" s="156"/>
      <c r="BQ22" s="156"/>
      <c r="BR22" s="156"/>
      <c r="BS22" s="157"/>
      <c r="BT22" s="11" t="s">
        <v>342</v>
      </c>
      <c r="BU22" s="11">
        <v>44502.95</v>
      </c>
      <c r="BV22" s="230" t="s">
        <v>354</v>
      </c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0"/>
    </row>
    <row r="23" spans="1:91" s="6" customFormat="1" ht="13.5" x14ac:dyDescent="0.2">
      <c r="A23" s="151" t="s">
        <v>39</v>
      </c>
      <c r="B23" s="152"/>
      <c r="C23" s="152"/>
      <c r="D23" s="152"/>
      <c r="E23" s="152"/>
      <c r="F23" s="152"/>
      <c r="G23" s="152"/>
      <c r="H23" s="152"/>
      <c r="I23" s="153"/>
      <c r="J23" s="5"/>
      <c r="K23" s="154" t="s">
        <v>40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7"/>
      <c r="BI23" s="155" t="s">
        <v>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7"/>
      <c r="BT23" s="11" t="s">
        <v>342</v>
      </c>
      <c r="BU23" s="11">
        <v>37961.870000000003</v>
      </c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0"/>
    </row>
    <row r="24" spans="1:91" s="6" customFormat="1" ht="57" customHeight="1" x14ac:dyDescent="0.2">
      <c r="A24" s="151" t="s">
        <v>41</v>
      </c>
      <c r="B24" s="152"/>
      <c r="C24" s="152"/>
      <c r="D24" s="152"/>
      <c r="E24" s="152"/>
      <c r="F24" s="152"/>
      <c r="G24" s="152"/>
      <c r="H24" s="152"/>
      <c r="I24" s="153"/>
      <c r="J24" s="5"/>
      <c r="K24" s="154" t="s">
        <v>12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7"/>
      <c r="BI24" s="155" t="s">
        <v>5</v>
      </c>
      <c r="BJ24" s="156"/>
      <c r="BK24" s="156"/>
      <c r="BL24" s="156"/>
      <c r="BM24" s="156"/>
      <c r="BN24" s="156"/>
      <c r="BO24" s="156"/>
      <c r="BP24" s="156"/>
      <c r="BQ24" s="156"/>
      <c r="BR24" s="156"/>
      <c r="BS24" s="157"/>
      <c r="BT24" s="11" t="s">
        <v>342</v>
      </c>
      <c r="BU24" s="11">
        <v>30238.54</v>
      </c>
      <c r="BV24" s="230" t="s">
        <v>357</v>
      </c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0"/>
    </row>
    <row r="25" spans="1:91" s="6" customFormat="1" ht="66.599999999999994" customHeight="1" x14ac:dyDescent="0.2">
      <c r="A25" s="151" t="s">
        <v>10</v>
      </c>
      <c r="B25" s="152"/>
      <c r="C25" s="152"/>
      <c r="D25" s="152"/>
      <c r="E25" s="152"/>
      <c r="F25" s="152"/>
      <c r="G25" s="152"/>
      <c r="H25" s="152"/>
      <c r="I25" s="153"/>
      <c r="J25" s="5"/>
      <c r="K25" s="154" t="s">
        <v>21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7"/>
      <c r="BI25" s="155" t="s">
        <v>5</v>
      </c>
      <c r="BJ25" s="156"/>
      <c r="BK25" s="156"/>
      <c r="BL25" s="156"/>
      <c r="BM25" s="156"/>
      <c r="BN25" s="156"/>
      <c r="BO25" s="156"/>
      <c r="BP25" s="156"/>
      <c r="BQ25" s="156"/>
      <c r="BR25" s="156"/>
      <c r="BS25" s="157"/>
      <c r="BT25" s="11" t="s">
        <v>342</v>
      </c>
      <c r="BU25" s="11">
        <v>566006.43999999994</v>
      </c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0"/>
    </row>
    <row r="26" spans="1:91" s="6" customFormat="1" ht="27" customHeight="1" x14ac:dyDescent="0.2">
      <c r="A26" s="151" t="s">
        <v>42</v>
      </c>
      <c r="B26" s="152"/>
      <c r="C26" s="152"/>
      <c r="D26" s="152"/>
      <c r="E26" s="152"/>
      <c r="F26" s="152"/>
      <c r="G26" s="152"/>
      <c r="H26" s="152"/>
      <c r="I26" s="153"/>
      <c r="J26" s="5"/>
      <c r="K26" s="154" t="s">
        <v>12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7"/>
      <c r="BI26" s="155" t="s">
        <v>5</v>
      </c>
      <c r="BJ26" s="156"/>
      <c r="BK26" s="156"/>
      <c r="BL26" s="156"/>
      <c r="BM26" s="156"/>
      <c r="BN26" s="156"/>
      <c r="BO26" s="156"/>
      <c r="BP26" s="156"/>
      <c r="BQ26" s="156"/>
      <c r="BR26" s="156"/>
      <c r="BS26" s="157"/>
      <c r="BT26" s="11" t="s">
        <v>342</v>
      </c>
      <c r="BU26" s="11">
        <v>56219.607000000004</v>
      </c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0"/>
    </row>
    <row r="27" spans="1:91" s="6" customFormat="1" ht="24" customHeight="1" x14ac:dyDescent="0.2">
      <c r="A27" s="151" t="s">
        <v>14</v>
      </c>
      <c r="B27" s="152"/>
      <c r="C27" s="152"/>
      <c r="D27" s="152"/>
      <c r="E27" s="152"/>
      <c r="F27" s="152"/>
      <c r="G27" s="152"/>
      <c r="H27" s="152"/>
      <c r="I27" s="153"/>
      <c r="J27" s="5"/>
      <c r="K27" s="154" t="s">
        <v>294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7"/>
      <c r="BI27" s="155" t="s">
        <v>5</v>
      </c>
      <c r="BJ27" s="156"/>
      <c r="BK27" s="156"/>
      <c r="BL27" s="156"/>
      <c r="BM27" s="156"/>
      <c r="BN27" s="156"/>
      <c r="BO27" s="156"/>
      <c r="BP27" s="156"/>
      <c r="BQ27" s="156"/>
      <c r="BR27" s="156"/>
      <c r="BS27" s="157"/>
      <c r="BT27" s="11" t="s">
        <v>342</v>
      </c>
      <c r="BU27" s="11">
        <f>BU28+BU29+BU30</f>
        <v>116245.50500000002</v>
      </c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0"/>
    </row>
    <row r="28" spans="1:91" s="6" customFormat="1" ht="13.5" x14ac:dyDescent="0.2">
      <c r="A28" s="151" t="s">
        <v>43</v>
      </c>
      <c r="B28" s="152"/>
      <c r="C28" s="152"/>
      <c r="D28" s="152"/>
      <c r="E28" s="152"/>
      <c r="F28" s="152"/>
      <c r="G28" s="152"/>
      <c r="H28" s="152"/>
      <c r="I28" s="153"/>
      <c r="J28" s="5"/>
      <c r="K28" s="154" t="s">
        <v>100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7"/>
      <c r="BI28" s="155" t="s">
        <v>5</v>
      </c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11" t="s">
        <v>342</v>
      </c>
      <c r="BU28" s="11">
        <v>0</v>
      </c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0"/>
    </row>
    <row r="29" spans="1:91" s="6" customFormat="1" ht="25.5" customHeight="1" x14ac:dyDescent="0.2">
      <c r="A29" s="151" t="s">
        <v>45</v>
      </c>
      <c r="B29" s="152"/>
      <c r="C29" s="152"/>
      <c r="D29" s="152"/>
      <c r="E29" s="152"/>
      <c r="F29" s="152"/>
      <c r="G29" s="152"/>
      <c r="H29" s="152"/>
      <c r="I29" s="153"/>
      <c r="J29" s="5"/>
      <c r="K29" s="154" t="s">
        <v>44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7"/>
      <c r="BI29" s="155" t="s">
        <v>5</v>
      </c>
      <c r="BJ29" s="156"/>
      <c r="BK29" s="156"/>
      <c r="BL29" s="156"/>
      <c r="BM29" s="156"/>
      <c r="BN29" s="156"/>
      <c r="BO29" s="156"/>
      <c r="BP29" s="156"/>
      <c r="BQ29" s="156"/>
      <c r="BR29" s="156"/>
      <c r="BS29" s="157"/>
      <c r="BT29" s="11" t="s">
        <v>342</v>
      </c>
      <c r="BU29" s="11">
        <v>43.3</v>
      </c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0"/>
    </row>
    <row r="30" spans="1:91" s="6" customFormat="1" ht="23.45" customHeight="1" x14ac:dyDescent="0.2">
      <c r="A30" s="151" t="s">
        <v>101</v>
      </c>
      <c r="B30" s="152"/>
      <c r="C30" s="152"/>
      <c r="D30" s="152"/>
      <c r="E30" s="152"/>
      <c r="F30" s="152"/>
      <c r="G30" s="152"/>
      <c r="H30" s="152"/>
      <c r="I30" s="153"/>
      <c r="J30" s="5"/>
      <c r="K30" s="154" t="s">
        <v>295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7"/>
      <c r="BI30" s="155" t="s">
        <v>5</v>
      </c>
      <c r="BJ30" s="156"/>
      <c r="BK30" s="156"/>
      <c r="BL30" s="156"/>
      <c r="BM30" s="156"/>
      <c r="BN30" s="156"/>
      <c r="BO30" s="156"/>
      <c r="BP30" s="156"/>
      <c r="BQ30" s="156"/>
      <c r="BR30" s="156"/>
      <c r="BS30" s="157"/>
      <c r="BT30" s="11" t="s">
        <v>342</v>
      </c>
      <c r="BU30" s="11">
        <f>SUM(BU31:BU41)</f>
        <v>116202.20500000002</v>
      </c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0"/>
    </row>
    <row r="31" spans="1:91" s="6" customFormat="1" ht="13.5" x14ac:dyDescent="0.2">
      <c r="A31" s="194" t="s">
        <v>119</v>
      </c>
      <c r="B31" s="195"/>
      <c r="C31" s="195"/>
      <c r="D31" s="195"/>
      <c r="E31" s="195"/>
      <c r="F31" s="195"/>
      <c r="G31" s="195"/>
      <c r="H31" s="195"/>
      <c r="I31" s="196"/>
      <c r="J31" s="12"/>
      <c r="K31" s="187" t="s">
        <v>120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3"/>
      <c r="BI31" s="188" t="s">
        <v>5</v>
      </c>
      <c r="BJ31" s="189"/>
      <c r="BK31" s="189"/>
      <c r="BL31" s="189"/>
      <c r="BM31" s="189"/>
      <c r="BN31" s="189"/>
      <c r="BO31" s="189"/>
      <c r="BP31" s="189"/>
      <c r="BQ31" s="189"/>
      <c r="BR31" s="189"/>
      <c r="BS31" s="190"/>
      <c r="BT31" s="11" t="s">
        <v>342</v>
      </c>
      <c r="BU31" s="11">
        <v>3411.8999999999996</v>
      </c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0"/>
    </row>
    <row r="32" spans="1:91" s="6" customFormat="1" ht="28.15" customHeight="1" x14ac:dyDescent="0.2">
      <c r="A32" s="194" t="s">
        <v>121</v>
      </c>
      <c r="B32" s="195"/>
      <c r="C32" s="195"/>
      <c r="D32" s="195"/>
      <c r="E32" s="195"/>
      <c r="F32" s="195"/>
      <c r="G32" s="195"/>
      <c r="H32" s="195"/>
      <c r="I32" s="196"/>
      <c r="J32" s="12"/>
      <c r="K32" s="187" t="s">
        <v>122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3"/>
      <c r="BI32" s="188" t="s">
        <v>5</v>
      </c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1" t="s">
        <v>342</v>
      </c>
      <c r="BU32" s="11">
        <v>19976.75</v>
      </c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0"/>
    </row>
    <row r="33" spans="1:91" s="6" customFormat="1" ht="28.15" customHeight="1" x14ac:dyDescent="0.2">
      <c r="A33" s="194" t="s">
        <v>123</v>
      </c>
      <c r="B33" s="195"/>
      <c r="C33" s="195"/>
      <c r="D33" s="195"/>
      <c r="E33" s="195"/>
      <c r="F33" s="195"/>
      <c r="G33" s="195"/>
      <c r="H33" s="195"/>
      <c r="I33" s="196"/>
      <c r="J33" s="12"/>
      <c r="K33" s="187" t="s">
        <v>124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3"/>
      <c r="BI33" s="188" t="s">
        <v>5</v>
      </c>
      <c r="BJ33" s="189"/>
      <c r="BK33" s="189"/>
      <c r="BL33" s="189"/>
      <c r="BM33" s="189"/>
      <c r="BN33" s="189"/>
      <c r="BO33" s="189"/>
      <c r="BP33" s="189"/>
      <c r="BQ33" s="189"/>
      <c r="BR33" s="189"/>
      <c r="BS33" s="190"/>
      <c r="BT33" s="11" t="s">
        <v>342</v>
      </c>
      <c r="BU33" s="11">
        <v>7092.96</v>
      </c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0"/>
    </row>
    <row r="34" spans="1:91" s="6" customFormat="1" ht="28.9" customHeight="1" x14ac:dyDescent="0.2">
      <c r="A34" s="194" t="s">
        <v>125</v>
      </c>
      <c r="B34" s="195"/>
      <c r="C34" s="195"/>
      <c r="D34" s="195"/>
      <c r="E34" s="195"/>
      <c r="F34" s="195"/>
      <c r="G34" s="195"/>
      <c r="H34" s="195"/>
      <c r="I34" s="196"/>
      <c r="J34" s="12"/>
      <c r="K34" s="187" t="s">
        <v>126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3"/>
      <c r="BI34" s="188" t="s">
        <v>5</v>
      </c>
      <c r="BJ34" s="189"/>
      <c r="BK34" s="189"/>
      <c r="BL34" s="189"/>
      <c r="BM34" s="189"/>
      <c r="BN34" s="189"/>
      <c r="BO34" s="189"/>
      <c r="BP34" s="189"/>
      <c r="BQ34" s="189"/>
      <c r="BR34" s="189"/>
      <c r="BS34" s="190"/>
      <c r="BT34" s="11" t="s">
        <v>342</v>
      </c>
      <c r="BU34" s="11">
        <v>6078.81</v>
      </c>
      <c r="BV34" s="148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50"/>
      <c r="CM34" s="20"/>
    </row>
    <row r="35" spans="1:91" s="6" customFormat="1" ht="51.75" customHeight="1" x14ac:dyDescent="0.2">
      <c r="A35" s="194" t="s">
        <v>127</v>
      </c>
      <c r="B35" s="195"/>
      <c r="C35" s="195"/>
      <c r="D35" s="195"/>
      <c r="E35" s="195"/>
      <c r="F35" s="195"/>
      <c r="G35" s="195"/>
      <c r="H35" s="195"/>
      <c r="I35" s="196"/>
      <c r="J35" s="95"/>
      <c r="K35" s="187" t="s">
        <v>291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94"/>
      <c r="BI35" s="188" t="s">
        <v>5</v>
      </c>
      <c r="BJ35" s="189"/>
      <c r="BK35" s="189"/>
      <c r="BL35" s="189"/>
      <c r="BM35" s="189"/>
      <c r="BN35" s="189"/>
      <c r="BO35" s="189"/>
      <c r="BP35" s="189"/>
      <c r="BQ35" s="189"/>
      <c r="BR35" s="189"/>
      <c r="BS35" s="190"/>
      <c r="BT35" s="11" t="s">
        <v>342</v>
      </c>
      <c r="BU35" s="11">
        <v>7621.5349999999999</v>
      </c>
      <c r="BV35" s="148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50"/>
      <c r="CM35" s="20"/>
    </row>
    <row r="36" spans="1:91" s="6" customFormat="1" ht="24" customHeight="1" x14ac:dyDescent="0.2">
      <c r="A36" s="194" t="s">
        <v>129</v>
      </c>
      <c r="B36" s="195"/>
      <c r="C36" s="195"/>
      <c r="D36" s="195"/>
      <c r="E36" s="195"/>
      <c r="F36" s="195"/>
      <c r="G36" s="195"/>
      <c r="H36" s="195"/>
      <c r="I36" s="196"/>
      <c r="J36" s="12"/>
      <c r="K36" s="187" t="s">
        <v>128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3"/>
      <c r="BI36" s="188" t="s">
        <v>5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90"/>
      <c r="BT36" s="11" t="s">
        <v>342</v>
      </c>
      <c r="BU36" s="11">
        <v>11366.3</v>
      </c>
      <c r="BV36" s="148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50"/>
      <c r="CM36" s="20"/>
    </row>
    <row r="37" spans="1:91" s="6" customFormat="1" ht="24" customHeight="1" x14ac:dyDescent="0.2">
      <c r="A37" s="194" t="s">
        <v>131</v>
      </c>
      <c r="B37" s="195"/>
      <c r="C37" s="195"/>
      <c r="D37" s="195"/>
      <c r="E37" s="195"/>
      <c r="F37" s="195"/>
      <c r="G37" s="195"/>
      <c r="H37" s="195"/>
      <c r="I37" s="196"/>
      <c r="J37" s="12"/>
      <c r="K37" s="187" t="s">
        <v>130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3"/>
      <c r="BI37" s="188" t="s">
        <v>5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90"/>
      <c r="BT37" s="11" t="s">
        <v>342</v>
      </c>
      <c r="BU37" s="11">
        <v>6150.0499999999993</v>
      </c>
      <c r="BV37" s="148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50"/>
      <c r="CM37" s="20"/>
    </row>
    <row r="38" spans="1:91" s="6" customFormat="1" ht="44.25" customHeight="1" x14ac:dyDescent="0.2">
      <c r="A38" s="194" t="s">
        <v>133</v>
      </c>
      <c r="B38" s="195"/>
      <c r="C38" s="195"/>
      <c r="D38" s="195"/>
      <c r="E38" s="195"/>
      <c r="F38" s="195"/>
      <c r="G38" s="195"/>
      <c r="H38" s="195"/>
      <c r="I38" s="196"/>
      <c r="J38" s="12"/>
      <c r="K38" s="187" t="s">
        <v>132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3"/>
      <c r="BI38" s="188" t="s">
        <v>5</v>
      </c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1" t="s">
        <v>342</v>
      </c>
      <c r="BU38" s="11">
        <v>4153.8100000000004</v>
      </c>
      <c r="BV38" s="148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50"/>
      <c r="CM38" s="20"/>
    </row>
    <row r="39" spans="1:91" s="6" customFormat="1" ht="24.6" customHeight="1" x14ac:dyDescent="0.2">
      <c r="A39" s="194" t="s">
        <v>135</v>
      </c>
      <c r="B39" s="195"/>
      <c r="C39" s="195"/>
      <c r="D39" s="195"/>
      <c r="E39" s="195"/>
      <c r="F39" s="195"/>
      <c r="G39" s="195"/>
      <c r="H39" s="195"/>
      <c r="I39" s="196"/>
      <c r="J39" s="12"/>
      <c r="K39" s="187" t="s">
        <v>134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3"/>
      <c r="BI39" s="188" t="s">
        <v>5</v>
      </c>
      <c r="BJ39" s="189"/>
      <c r="BK39" s="189"/>
      <c r="BL39" s="189"/>
      <c r="BM39" s="189"/>
      <c r="BN39" s="189"/>
      <c r="BO39" s="189"/>
      <c r="BP39" s="189"/>
      <c r="BQ39" s="189"/>
      <c r="BR39" s="189"/>
      <c r="BS39" s="190"/>
      <c r="BT39" s="11" t="s">
        <v>342</v>
      </c>
      <c r="BU39" s="11">
        <v>10886.13</v>
      </c>
      <c r="BV39" s="148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50"/>
      <c r="CM39" s="20"/>
    </row>
    <row r="40" spans="1:91" s="6" customFormat="1" ht="52.5" customHeight="1" x14ac:dyDescent="0.2">
      <c r="A40" s="194" t="s">
        <v>137</v>
      </c>
      <c r="B40" s="195"/>
      <c r="C40" s="195"/>
      <c r="D40" s="195"/>
      <c r="E40" s="195"/>
      <c r="F40" s="195"/>
      <c r="G40" s="195"/>
      <c r="H40" s="195"/>
      <c r="I40" s="196"/>
      <c r="J40" s="12"/>
      <c r="K40" s="187" t="s">
        <v>136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3"/>
      <c r="BI40" s="188" t="s">
        <v>5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1" t="s">
        <v>342</v>
      </c>
      <c r="BU40" s="11">
        <v>5306.9199999999992</v>
      </c>
      <c r="BV40" s="148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50"/>
      <c r="CM40" s="20"/>
    </row>
    <row r="41" spans="1:91" s="6" customFormat="1" ht="13.5" x14ac:dyDescent="0.2">
      <c r="A41" s="194" t="s">
        <v>290</v>
      </c>
      <c r="B41" s="195"/>
      <c r="C41" s="195"/>
      <c r="D41" s="195"/>
      <c r="E41" s="195"/>
      <c r="F41" s="195"/>
      <c r="G41" s="195"/>
      <c r="H41" s="195"/>
      <c r="I41" s="196"/>
      <c r="J41" s="12"/>
      <c r="K41" s="187" t="s">
        <v>138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3"/>
      <c r="BI41" s="188" t="s">
        <v>5</v>
      </c>
      <c r="BJ41" s="189"/>
      <c r="BK41" s="189"/>
      <c r="BL41" s="189"/>
      <c r="BM41" s="189"/>
      <c r="BN41" s="189"/>
      <c r="BO41" s="189"/>
      <c r="BP41" s="189"/>
      <c r="BQ41" s="189"/>
      <c r="BR41" s="189"/>
      <c r="BS41" s="190"/>
      <c r="BT41" s="11" t="s">
        <v>342</v>
      </c>
      <c r="BU41" s="11">
        <v>34157.040000000001</v>
      </c>
      <c r="BV41" s="148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50"/>
      <c r="CM41" s="20"/>
    </row>
    <row r="42" spans="1:91" s="6" customFormat="1" ht="29.45" hidden="1" customHeight="1" x14ac:dyDescent="0.2">
      <c r="A42" s="151" t="s">
        <v>102</v>
      </c>
      <c r="B42" s="152"/>
      <c r="C42" s="152"/>
      <c r="D42" s="152"/>
      <c r="E42" s="152"/>
      <c r="F42" s="152"/>
      <c r="G42" s="152"/>
      <c r="H42" s="152"/>
      <c r="I42" s="153"/>
      <c r="J42" s="5"/>
      <c r="K42" s="154" t="s">
        <v>103</v>
      </c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7"/>
      <c r="BI42" s="155" t="s">
        <v>5</v>
      </c>
      <c r="BJ42" s="156"/>
      <c r="BK42" s="156"/>
      <c r="BL42" s="156"/>
      <c r="BM42" s="156"/>
      <c r="BN42" s="156"/>
      <c r="BO42" s="156"/>
      <c r="BP42" s="156"/>
      <c r="BQ42" s="156"/>
      <c r="BR42" s="156"/>
      <c r="BS42" s="157"/>
      <c r="BT42" s="11" t="s">
        <v>342</v>
      </c>
      <c r="BU42" s="11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20"/>
    </row>
    <row r="43" spans="1:91" s="6" customFormat="1" ht="25.9" customHeight="1" x14ac:dyDescent="0.2">
      <c r="A43" s="151" t="s">
        <v>104</v>
      </c>
      <c r="B43" s="152"/>
      <c r="C43" s="152"/>
      <c r="D43" s="152"/>
      <c r="E43" s="152"/>
      <c r="F43" s="152"/>
      <c r="G43" s="152"/>
      <c r="H43" s="152"/>
      <c r="I43" s="153"/>
      <c r="J43" s="5"/>
      <c r="K43" s="154" t="s">
        <v>105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7"/>
      <c r="BI43" s="155" t="s">
        <v>5</v>
      </c>
      <c r="BJ43" s="156"/>
      <c r="BK43" s="156"/>
      <c r="BL43" s="156"/>
      <c r="BM43" s="156"/>
      <c r="BN43" s="156"/>
      <c r="BO43" s="156"/>
      <c r="BP43" s="156"/>
      <c r="BQ43" s="156"/>
      <c r="BR43" s="156"/>
      <c r="BS43" s="157"/>
      <c r="BT43" s="11" t="s">
        <v>342</v>
      </c>
      <c r="BU43" s="11">
        <v>0</v>
      </c>
      <c r="BV43" s="148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50"/>
      <c r="CM43" s="20"/>
    </row>
    <row r="44" spans="1:91" s="6" customFormat="1" ht="27.6" customHeight="1" x14ac:dyDescent="0.2">
      <c r="A44" s="151" t="s">
        <v>47</v>
      </c>
      <c r="B44" s="152"/>
      <c r="C44" s="152"/>
      <c r="D44" s="152"/>
      <c r="E44" s="152"/>
      <c r="F44" s="152"/>
      <c r="G44" s="152"/>
      <c r="H44" s="152"/>
      <c r="I44" s="153"/>
      <c r="J44" s="5"/>
      <c r="K44" s="154" t="s">
        <v>48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7"/>
      <c r="BI44" s="155" t="s">
        <v>5</v>
      </c>
      <c r="BJ44" s="156"/>
      <c r="BK44" s="156"/>
      <c r="BL44" s="156"/>
      <c r="BM44" s="156"/>
      <c r="BN44" s="156"/>
      <c r="BO44" s="156"/>
      <c r="BP44" s="156"/>
      <c r="BQ44" s="156"/>
      <c r="BR44" s="156"/>
      <c r="BS44" s="157"/>
      <c r="BT44" s="11">
        <f>SUM(BT45:BT54)+BT56+BT57</f>
        <v>694390.82070924935</v>
      </c>
      <c r="BU44" s="11">
        <f>SUM(BU45:BU57)-BU55</f>
        <v>1527780.8792160265</v>
      </c>
      <c r="BV44" s="197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6"/>
      <c r="CM44" s="20"/>
    </row>
    <row r="45" spans="1:91" s="6" customFormat="1" ht="27" customHeight="1" x14ac:dyDescent="0.2">
      <c r="A45" s="151" t="s">
        <v>49</v>
      </c>
      <c r="B45" s="152"/>
      <c r="C45" s="152"/>
      <c r="D45" s="152"/>
      <c r="E45" s="152"/>
      <c r="F45" s="152"/>
      <c r="G45" s="152"/>
      <c r="H45" s="152"/>
      <c r="I45" s="153"/>
      <c r="J45" s="5"/>
      <c r="K45" s="154" t="s">
        <v>139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7"/>
      <c r="BI45" s="155" t="s">
        <v>5</v>
      </c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11">
        <v>179876.81</v>
      </c>
      <c r="BU45" s="11">
        <v>138945.38454935999</v>
      </c>
      <c r="BV45" s="148" t="s">
        <v>358</v>
      </c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50"/>
      <c r="CM45" s="20"/>
    </row>
    <row r="46" spans="1:91" s="6" customFormat="1" ht="27" customHeight="1" x14ac:dyDescent="0.2">
      <c r="A46" s="151" t="s">
        <v>50</v>
      </c>
      <c r="B46" s="152"/>
      <c r="C46" s="152"/>
      <c r="D46" s="152"/>
      <c r="E46" s="152"/>
      <c r="F46" s="152"/>
      <c r="G46" s="152"/>
      <c r="H46" s="152"/>
      <c r="I46" s="153"/>
      <c r="J46" s="5"/>
      <c r="K46" s="154" t="s">
        <v>51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7"/>
      <c r="BI46" s="155" t="s">
        <v>5</v>
      </c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1">
        <v>0</v>
      </c>
      <c r="BU46" s="11">
        <v>0</v>
      </c>
      <c r="BV46" s="184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6"/>
      <c r="CM46" s="20"/>
    </row>
    <row r="47" spans="1:91" s="6" customFormat="1" ht="25.9" customHeight="1" x14ac:dyDescent="0.2">
      <c r="A47" s="151" t="s">
        <v>52</v>
      </c>
      <c r="B47" s="152"/>
      <c r="C47" s="152"/>
      <c r="D47" s="152"/>
      <c r="E47" s="152"/>
      <c r="F47" s="152"/>
      <c r="G47" s="152"/>
      <c r="H47" s="152"/>
      <c r="I47" s="153"/>
      <c r="J47" s="5"/>
      <c r="K47" s="154" t="s">
        <v>53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7"/>
      <c r="BI47" s="155" t="s">
        <v>5</v>
      </c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1">
        <v>29423.64</v>
      </c>
      <c r="BU47" s="11">
        <v>36185.43</v>
      </c>
      <c r="BV47" s="148" t="s">
        <v>319</v>
      </c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50"/>
      <c r="CM47" s="20"/>
    </row>
    <row r="48" spans="1:91" s="6" customFormat="1" ht="48.75" customHeight="1" x14ac:dyDescent="0.2">
      <c r="A48" s="151" t="s">
        <v>54</v>
      </c>
      <c r="B48" s="152"/>
      <c r="C48" s="152"/>
      <c r="D48" s="152"/>
      <c r="E48" s="152"/>
      <c r="F48" s="152"/>
      <c r="G48" s="152"/>
      <c r="H48" s="152"/>
      <c r="I48" s="153"/>
      <c r="J48" s="5"/>
      <c r="K48" s="154" t="s">
        <v>22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7"/>
      <c r="BI48" s="155" t="s">
        <v>5</v>
      </c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1">
        <v>146087.61343999999</v>
      </c>
      <c r="BU48" s="11">
        <v>168961.65</v>
      </c>
      <c r="BV48" s="148" t="s">
        <v>314</v>
      </c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50"/>
      <c r="CM48" s="20"/>
    </row>
    <row r="49" spans="1:91" s="6" customFormat="1" ht="51" customHeight="1" x14ac:dyDescent="0.2">
      <c r="A49" s="151" t="s">
        <v>55</v>
      </c>
      <c r="B49" s="152"/>
      <c r="C49" s="152"/>
      <c r="D49" s="152"/>
      <c r="E49" s="152"/>
      <c r="F49" s="152"/>
      <c r="G49" s="152"/>
      <c r="H49" s="152"/>
      <c r="I49" s="153"/>
      <c r="J49" s="5"/>
      <c r="K49" s="154" t="s">
        <v>288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7"/>
      <c r="BI49" s="155" t="s">
        <v>5</v>
      </c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11">
        <v>33891.519269999997</v>
      </c>
      <c r="BU49" s="11">
        <v>33663.56</v>
      </c>
      <c r="BV49" s="148" t="s">
        <v>310</v>
      </c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50"/>
      <c r="CM49" s="20"/>
    </row>
    <row r="50" spans="1:91" s="6" customFormat="1" ht="52.5" customHeight="1" x14ac:dyDescent="0.2">
      <c r="A50" s="151" t="s">
        <v>56</v>
      </c>
      <c r="B50" s="152"/>
      <c r="C50" s="152"/>
      <c r="D50" s="152"/>
      <c r="E50" s="152"/>
      <c r="F50" s="152"/>
      <c r="G50" s="152"/>
      <c r="H50" s="152"/>
      <c r="I50" s="153"/>
      <c r="J50" s="5"/>
      <c r="K50" s="154" t="s">
        <v>106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7"/>
      <c r="BI50" s="155" t="s">
        <v>5</v>
      </c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11">
        <v>122582.27998086635</v>
      </c>
      <c r="BU50" s="11">
        <v>163786.57999999999</v>
      </c>
      <c r="BV50" s="148" t="s">
        <v>320</v>
      </c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50"/>
      <c r="CM50" s="20"/>
    </row>
    <row r="51" spans="1:91" s="6" customFormat="1" ht="13.5" x14ac:dyDescent="0.2">
      <c r="A51" s="151" t="s">
        <v>57</v>
      </c>
      <c r="B51" s="152"/>
      <c r="C51" s="152"/>
      <c r="D51" s="152"/>
      <c r="E51" s="152"/>
      <c r="F51" s="152"/>
      <c r="G51" s="152"/>
      <c r="H51" s="152"/>
      <c r="I51" s="153"/>
      <c r="J51" s="5"/>
      <c r="K51" s="154" t="s">
        <v>107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7"/>
      <c r="BI51" s="155" t="s">
        <v>5</v>
      </c>
      <c r="BJ51" s="156"/>
      <c r="BK51" s="156"/>
      <c r="BL51" s="156"/>
      <c r="BM51" s="156"/>
      <c r="BN51" s="156"/>
      <c r="BO51" s="156"/>
      <c r="BP51" s="156"/>
      <c r="BQ51" s="156"/>
      <c r="BR51" s="156"/>
      <c r="BS51" s="157"/>
      <c r="BT51" s="11">
        <v>129736</v>
      </c>
      <c r="BU51" s="11">
        <v>0</v>
      </c>
      <c r="BV51" s="148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50"/>
      <c r="CM51" s="20"/>
    </row>
    <row r="52" spans="1:91" s="6" customFormat="1" ht="72" customHeight="1" x14ac:dyDescent="0.2">
      <c r="A52" s="151" t="s">
        <v>61</v>
      </c>
      <c r="B52" s="152"/>
      <c r="C52" s="152"/>
      <c r="D52" s="152"/>
      <c r="E52" s="152"/>
      <c r="F52" s="152"/>
      <c r="G52" s="152"/>
      <c r="H52" s="152"/>
      <c r="I52" s="153"/>
      <c r="J52" s="5"/>
      <c r="K52" s="154" t="s">
        <v>23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7"/>
      <c r="BI52" s="155" t="s">
        <v>5</v>
      </c>
      <c r="BJ52" s="156"/>
      <c r="BK52" s="156"/>
      <c r="BL52" s="156"/>
      <c r="BM52" s="156"/>
      <c r="BN52" s="156"/>
      <c r="BO52" s="156"/>
      <c r="BP52" s="156"/>
      <c r="BQ52" s="156"/>
      <c r="BR52" s="156"/>
      <c r="BS52" s="157"/>
      <c r="BT52" s="11">
        <v>0</v>
      </c>
      <c r="BU52" s="11">
        <v>-219700.842</v>
      </c>
      <c r="BV52" s="148" t="s">
        <v>356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50"/>
      <c r="CM52" s="20"/>
    </row>
    <row r="53" spans="1:91" s="6" customFormat="1" ht="40.9" customHeight="1" x14ac:dyDescent="0.2">
      <c r="A53" s="151" t="s">
        <v>108</v>
      </c>
      <c r="B53" s="152"/>
      <c r="C53" s="152"/>
      <c r="D53" s="152"/>
      <c r="E53" s="152"/>
      <c r="F53" s="152"/>
      <c r="G53" s="152"/>
      <c r="H53" s="152"/>
      <c r="I53" s="153"/>
      <c r="J53" s="5"/>
      <c r="K53" s="154" t="s">
        <v>24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7"/>
      <c r="BI53" s="155" t="s">
        <v>5</v>
      </c>
      <c r="BJ53" s="156"/>
      <c r="BK53" s="156"/>
      <c r="BL53" s="156"/>
      <c r="BM53" s="156"/>
      <c r="BN53" s="156"/>
      <c r="BO53" s="156"/>
      <c r="BP53" s="156"/>
      <c r="BQ53" s="156"/>
      <c r="BR53" s="156"/>
      <c r="BS53" s="157"/>
      <c r="BT53" s="11">
        <v>35604.098343360005</v>
      </c>
      <c r="BU53" s="11">
        <v>26628.980000000003</v>
      </c>
      <c r="BV53" s="148" t="s">
        <v>359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50"/>
      <c r="CM53" s="20"/>
    </row>
    <row r="54" spans="1:91" s="6" customFormat="1" ht="76.900000000000006" customHeight="1" x14ac:dyDescent="0.2">
      <c r="A54" s="151" t="s">
        <v>109</v>
      </c>
      <c r="B54" s="152"/>
      <c r="C54" s="152"/>
      <c r="D54" s="152"/>
      <c r="E54" s="152"/>
      <c r="F54" s="152"/>
      <c r="G54" s="152"/>
      <c r="H54" s="152"/>
      <c r="I54" s="153"/>
      <c r="J54" s="5"/>
      <c r="K54" s="154" t="s">
        <v>58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7"/>
      <c r="BI54" s="155" t="s">
        <v>5</v>
      </c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14">
        <v>3775.38</v>
      </c>
      <c r="BU54" s="11">
        <v>4676.8666666666668</v>
      </c>
      <c r="BV54" s="161" t="s">
        <v>309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  <c r="CM54" s="20"/>
    </row>
    <row r="55" spans="1:91" s="6" customFormat="1" ht="28.15" customHeight="1" x14ac:dyDescent="0.2">
      <c r="A55" s="151" t="s">
        <v>110</v>
      </c>
      <c r="B55" s="152"/>
      <c r="C55" s="152"/>
      <c r="D55" s="152"/>
      <c r="E55" s="152"/>
      <c r="F55" s="152"/>
      <c r="G55" s="152"/>
      <c r="H55" s="152"/>
      <c r="I55" s="153"/>
      <c r="J55" s="5"/>
      <c r="K55" s="154" t="s">
        <v>59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7"/>
      <c r="BI55" s="155" t="s">
        <v>60</v>
      </c>
      <c r="BJ55" s="156"/>
      <c r="BK55" s="156"/>
      <c r="BL55" s="156"/>
      <c r="BM55" s="156"/>
      <c r="BN55" s="156"/>
      <c r="BO55" s="156"/>
      <c r="BP55" s="156"/>
      <c r="BQ55" s="156"/>
      <c r="BR55" s="156"/>
      <c r="BS55" s="157"/>
      <c r="BT55" s="5" t="s">
        <v>306</v>
      </c>
      <c r="BU55" s="80">
        <v>952</v>
      </c>
      <c r="BV55" s="161" t="s">
        <v>307</v>
      </c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3"/>
      <c r="CM55" s="20"/>
    </row>
    <row r="56" spans="1:91" s="6" customFormat="1" ht="111.75" customHeight="1" x14ac:dyDescent="0.2">
      <c r="A56" s="151" t="s">
        <v>111</v>
      </c>
      <c r="B56" s="152"/>
      <c r="C56" s="152"/>
      <c r="D56" s="152"/>
      <c r="E56" s="152"/>
      <c r="F56" s="152"/>
      <c r="G56" s="152"/>
      <c r="H56" s="152"/>
      <c r="I56" s="153"/>
      <c r="J56" s="5"/>
      <c r="K56" s="154" t="s">
        <v>62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7"/>
      <c r="BI56" s="155" t="s">
        <v>5</v>
      </c>
      <c r="BJ56" s="156"/>
      <c r="BK56" s="156"/>
      <c r="BL56" s="156"/>
      <c r="BM56" s="156"/>
      <c r="BN56" s="156"/>
      <c r="BO56" s="156"/>
      <c r="BP56" s="156"/>
      <c r="BQ56" s="156"/>
      <c r="BR56" s="156"/>
      <c r="BS56" s="157"/>
      <c r="BT56" s="14">
        <v>0</v>
      </c>
      <c r="BU56" s="14">
        <v>0</v>
      </c>
      <c r="BV56" s="158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60"/>
      <c r="CM56" s="20"/>
    </row>
    <row r="57" spans="1:91" s="6" customFormat="1" ht="26.45" customHeight="1" x14ac:dyDescent="0.2">
      <c r="A57" s="151" t="s">
        <v>112</v>
      </c>
      <c r="B57" s="152"/>
      <c r="C57" s="152"/>
      <c r="D57" s="152"/>
      <c r="E57" s="152"/>
      <c r="F57" s="152"/>
      <c r="G57" s="152"/>
      <c r="H57" s="152"/>
      <c r="I57" s="153"/>
      <c r="J57" s="5"/>
      <c r="K57" s="154" t="s">
        <v>113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7"/>
      <c r="BI57" s="155" t="s">
        <v>5</v>
      </c>
      <c r="BJ57" s="156"/>
      <c r="BK57" s="156"/>
      <c r="BL57" s="156"/>
      <c r="BM57" s="156"/>
      <c r="BN57" s="156"/>
      <c r="BO57" s="156"/>
      <c r="BP57" s="156"/>
      <c r="BQ57" s="156"/>
      <c r="BR57" s="156"/>
      <c r="BS57" s="157"/>
      <c r="BT57" s="14">
        <f>SUM(BT58:BT66)</f>
        <v>13413.479675023002</v>
      </c>
      <c r="BU57" s="14">
        <f>SUM(BU58:BU66)</f>
        <v>1174633.27</v>
      </c>
      <c r="BV57" s="224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6"/>
      <c r="CM57" s="20"/>
    </row>
    <row r="58" spans="1:91" s="6" customFormat="1" ht="37.5" customHeight="1" x14ac:dyDescent="0.2">
      <c r="A58" s="151" t="s">
        <v>140</v>
      </c>
      <c r="B58" s="152"/>
      <c r="C58" s="152"/>
      <c r="D58" s="152"/>
      <c r="E58" s="152"/>
      <c r="F58" s="152"/>
      <c r="G58" s="152"/>
      <c r="H58" s="152"/>
      <c r="I58" s="153"/>
      <c r="J58" s="5"/>
      <c r="K58" s="154" t="s">
        <v>141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7"/>
      <c r="BI58" s="155" t="s">
        <v>5</v>
      </c>
      <c r="BJ58" s="156"/>
      <c r="BK58" s="156"/>
      <c r="BL58" s="156"/>
      <c r="BM58" s="156"/>
      <c r="BN58" s="156"/>
      <c r="BO58" s="156"/>
      <c r="BP58" s="156"/>
      <c r="BQ58" s="156"/>
      <c r="BR58" s="156"/>
      <c r="BS58" s="157"/>
      <c r="BT58" s="14">
        <v>1960.1</v>
      </c>
      <c r="BU58" s="11">
        <v>883852.15</v>
      </c>
      <c r="BV58" s="224" t="s">
        <v>321</v>
      </c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6"/>
      <c r="CM58" s="20"/>
    </row>
    <row r="59" spans="1:91" s="6" customFormat="1" ht="27" customHeight="1" x14ac:dyDescent="0.2">
      <c r="A59" s="151" t="s">
        <v>142</v>
      </c>
      <c r="B59" s="152"/>
      <c r="C59" s="152"/>
      <c r="D59" s="152"/>
      <c r="E59" s="152"/>
      <c r="F59" s="152"/>
      <c r="G59" s="152"/>
      <c r="H59" s="152"/>
      <c r="I59" s="153"/>
      <c r="J59" s="5"/>
      <c r="K59" s="187" t="s">
        <v>143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3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1">
        <v>0</v>
      </c>
      <c r="BU59" s="11">
        <v>12369.42</v>
      </c>
      <c r="BV59" s="224" t="s">
        <v>312</v>
      </c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6"/>
      <c r="CM59" s="20"/>
    </row>
    <row r="60" spans="1:91" s="6" customFormat="1" ht="17.45" customHeight="1" x14ac:dyDescent="0.2">
      <c r="A60" s="151" t="s">
        <v>144</v>
      </c>
      <c r="B60" s="152"/>
      <c r="C60" s="152"/>
      <c r="D60" s="152"/>
      <c r="E60" s="152"/>
      <c r="F60" s="152"/>
      <c r="G60" s="152"/>
      <c r="H60" s="152"/>
      <c r="I60" s="153"/>
      <c r="J60" s="5"/>
      <c r="K60" s="154" t="s">
        <v>299</v>
      </c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7"/>
      <c r="BI60" s="155" t="s">
        <v>5</v>
      </c>
      <c r="BJ60" s="156"/>
      <c r="BK60" s="156"/>
      <c r="BL60" s="156"/>
      <c r="BM60" s="156"/>
      <c r="BN60" s="156"/>
      <c r="BO60" s="156"/>
      <c r="BP60" s="156"/>
      <c r="BQ60" s="156"/>
      <c r="BR60" s="156"/>
      <c r="BS60" s="157"/>
      <c r="BT60" s="14">
        <v>2002</v>
      </c>
      <c r="BU60" s="14">
        <v>2977.26</v>
      </c>
      <c r="BV60" s="224" t="s">
        <v>324</v>
      </c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6"/>
      <c r="CM60" s="20"/>
    </row>
    <row r="61" spans="1:91" s="6" customFormat="1" ht="28.9" customHeight="1" x14ac:dyDescent="0.2">
      <c r="A61" s="151" t="s">
        <v>145</v>
      </c>
      <c r="B61" s="152"/>
      <c r="C61" s="152"/>
      <c r="D61" s="152"/>
      <c r="E61" s="152"/>
      <c r="F61" s="152"/>
      <c r="G61" s="152"/>
      <c r="H61" s="152"/>
      <c r="I61" s="153"/>
      <c r="J61" s="5"/>
      <c r="K61" s="154" t="s">
        <v>198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7"/>
      <c r="BI61" s="155" t="s">
        <v>5</v>
      </c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14">
        <v>3676</v>
      </c>
      <c r="BU61" s="14">
        <v>5529.53</v>
      </c>
      <c r="BV61" s="227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9"/>
      <c r="CM61" s="20"/>
    </row>
    <row r="62" spans="1:91" s="6" customFormat="1" ht="17.45" customHeight="1" x14ac:dyDescent="0.2">
      <c r="A62" s="151" t="s">
        <v>147</v>
      </c>
      <c r="B62" s="152"/>
      <c r="C62" s="152"/>
      <c r="D62" s="152"/>
      <c r="E62" s="152"/>
      <c r="F62" s="152"/>
      <c r="G62" s="152"/>
      <c r="H62" s="152"/>
      <c r="I62" s="153"/>
      <c r="J62" s="18"/>
      <c r="K62" s="154" t="s">
        <v>199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9"/>
      <c r="BI62" s="155" t="s">
        <v>5</v>
      </c>
      <c r="BJ62" s="156"/>
      <c r="BK62" s="156"/>
      <c r="BL62" s="156"/>
      <c r="BM62" s="156"/>
      <c r="BN62" s="156"/>
      <c r="BO62" s="156"/>
      <c r="BP62" s="156"/>
      <c r="BQ62" s="156"/>
      <c r="BR62" s="156"/>
      <c r="BS62" s="157"/>
      <c r="BT62" s="14">
        <v>2910</v>
      </c>
      <c r="BU62" s="14">
        <v>3279.51</v>
      </c>
      <c r="BV62" s="224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6"/>
      <c r="CM62" s="20"/>
    </row>
    <row r="63" spans="1:91" s="6" customFormat="1" ht="17.45" customHeight="1" x14ac:dyDescent="0.2">
      <c r="A63" s="151" t="s">
        <v>149</v>
      </c>
      <c r="B63" s="152"/>
      <c r="C63" s="152"/>
      <c r="D63" s="152"/>
      <c r="E63" s="152"/>
      <c r="F63" s="152"/>
      <c r="G63" s="152"/>
      <c r="H63" s="152"/>
      <c r="I63" s="153"/>
      <c r="J63" s="5"/>
      <c r="K63" s="154" t="s">
        <v>148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7"/>
      <c r="BI63" s="155" t="s">
        <v>5</v>
      </c>
      <c r="BJ63" s="156"/>
      <c r="BK63" s="156"/>
      <c r="BL63" s="156"/>
      <c r="BM63" s="156"/>
      <c r="BN63" s="156"/>
      <c r="BO63" s="156"/>
      <c r="BP63" s="156"/>
      <c r="BQ63" s="156"/>
      <c r="BR63" s="156"/>
      <c r="BS63" s="157"/>
      <c r="BT63" s="14">
        <v>1681.92976</v>
      </c>
      <c r="BU63" s="14">
        <v>1842.71</v>
      </c>
      <c r="BV63" s="224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6"/>
      <c r="CM63" s="20"/>
    </row>
    <row r="64" spans="1:91" s="6" customFormat="1" ht="17.45" customHeight="1" x14ac:dyDescent="0.2">
      <c r="A64" s="151" t="s">
        <v>152</v>
      </c>
      <c r="B64" s="152"/>
      <c r="C64" s="152"/>
      <c r="D64" s="152"/>
      <c r="E64" s="152"/>
      <c r="F64" s="152"/>
      <c r="G64" s="152"/>
      <c r="H64" s="152"/>
      <c r="I64" s="153"/>
      <c r="J64" s="5"/>
      <c r="K64" s="154" t="s">
        <v>150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7"/>
      <c r="BI64" s="155" t="s">
        <v>5</v>
      </c>
      <c r="BJ64" s="156"/>
      <c r="BK64" s="156"/>
      <c r="BL64" s="156"/>
      <c r="BM64" s="156"/>
      <c r="BN64" s="156"/>
      <c r="BO64" s="156"/>
      <c r="BP64" s="156"/>
      <c r="BQ64" s="156"/>
      <c r="BR64" s="156"/>
      <c r="BS64" s="157"/>
      <c r="BT64" s="14">
        <v>932</v>
      </c>
      <c r="BU64" s="14">
        <v>885.84</v>
      </c>
      <c r="BV64" s="224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6"/>
      <c r="CM64" s="20"/>
    </row>
    <row r="65" spans="1:91" s="6" customFormat="1" ht="25.9" customHeight="1" x14ac:dyDescent="0.2">
      <c r="A65" s="151" t="s">
        <v>194</v>
      </c>
      <c r="B65" s="152"/>
      <c r="C65" s="152"/>
      <c r="D65" s="152"/>
      <c r="E65" s="152"/>
      <c r="F65" s="152"/>
      <c r="G65" s="152"/>
      <c r="H65" s="152"/>
      <c r="I65" s="153"/>
      <c r="J65" s="5"/>
      <c r="K65" s="154" t="s">
        <v>151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7"/>
      <c r="BI65" s="155" t="s">
        <v>5</v>
      </c>
      <c r="BJ65" s="156"/>
      <c r="BK65" s="156"/>
      <c r="BL65" s="156"/>
      <c r="BM65" s="156"/>
      <c r="BN65" s="156"/>
      <c r="BO65" s="156"/>
      <c r="BP65" s="156"/>
      <c r="BQ65" s="156"/>
      <c r="BR65" s="156"/>
      <c r="BS65" s="157"/>
      <c r="BT65" s="14">
        <v>0</v>
      </c>
      <c r="BU65" s="14">
        <v>4029.74</v>
      </c>
      <c r="BV65" s="224" t="s">
        <v>312</v>
      </c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6"/>
      <c r="CM65" s="20"/>
    </row>
    <row r="66" spans="1:91" s="6" customFormat="1" ht="27.6" customHeight="1" x14ac:dyDescent="0.2">
      <c r="A66" s="151" t="s">
        <v>201</v>
      </c>
      <c r="B66" s="152"/>
      <c r="C66" s="152"/>
      <c r="D66" s="152"/>
      <c r="E66" s="152"/>
      <c r="F66" s="152"/>
      <c r="G66" s="152"/>
      <c r="H66" s="152"/>
      <c r="I66" s="153"/>
      <c r="J66" s="5"/>
      <c r="K66" s="154" t="s">
        <v>203</v>
      </c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7"/>
      <c r="BI66" s="155" t="s">
        <v>5</v>
      </c>
      <c r="BJ66" s="156"/>
      <c r="BK66" s="156"/>
      <c r="BL66" s="156"/>
      <c r="BM66" s="156"/>
      <c r="BN66" s="156"/>
      <c r="BO66" s="156"/>
      <c r="BP66" s="156"/>
      <c r="BQ66" s="156"/>
      <c r="BR66" s="156"/>
      <c r="BS66" s="157"/>
      <c r="BT66" s="14">
        <v>251.44991502299999</v>
      </c>
      <c r="BU66" s="14">
        <f>1208296.83-BU5-BU59-BU60-BU61-BU62-BU63-BU64-BU65-BU58-BU49</f>
        <v>259867.11000000004</v>
      </c>
      <c r="BV66" s="227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9"/>
      <c r="CM66" s="20"/>
    </row>
    <row r="67" spans="1:91" s="6" customFormat="1" ht="45" customHeight="1" x14ac:dyDescent="0.2">
      <c r="A67" s="151" t="s">
        <v>15</v>
      </c>
      <c r="B67" s="152"/>
      <c r="C67" s="152"/>
      <c r="D67" s="152"/>
      <c r="E67" s="152"/>
      <c r="F67" s="152"/>
      <c r="G67" s="152"/>
      <c r="H67" s="152"/>
      <c r="I67" s="153"/>
      <c r="J67" s="5"/>
      <c r="K67" s="154" t="s">
        <v>25</v>
      </c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7"/>
      <c r="BI67" s="155" t="s">
        <v>5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7"/>
      <c r="BT67" s="14">
        <v>40999.050000000003</v>
      </c>
      <c r="BU67" s="11">
        <v>73732.646575117775</v>
      </c>
      <c r="BV67" s="158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60"/>
      <c r="CM67" s="20"/>
    </row>
    <row r="68" spans="1:91" s="6" customFormat="1" ht="30" customHeight="1" x14ac:dyDescent="0.2">
      <c r="A68" s="151" t="s">
        <v>16</v>
      </c>
      <c r="B68" s="152"/>
      <c r="C68" s="152"/>
      <c r="D68" s="152"/>
      <c r="E68" s="152"/>
      <c r="F68" s="152"/>
      <c r="G68" s="152"/>
      <c r="H68" s="152"/>
      <c r="I68" s="153"/>
      <c r="J68" s="5"/>
      <c r="K68" s="154" t="s">
        <v>63</v>
      </c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7"/>
      <c r="BI68" s="155" t="s">
        <v>5</v>
      </c>
      <c r="BJ68" s="156"/>
      <c r="BK68" s="156"/>
      <c r="BL68" s="156"/>
      <c r="BM68" s="156"/>
      <c r="BN68" s="156"/>
      <c r="BO68" s="156"/>
      <c r="BP68" s="156"/>
      <c r="BQ68" s="156"/>
      <c r="BR68" s="156"/>
      <c r="BS68" s="157"/>
      <c r="BT68" s="5" t="s">
        <v>204</v>
      </c>
      <c r="BU68" s="14">
        <f>BU22+BU24+BU26</f>
        <v>130961.09699999999</v>
      </c>
      <c r="BV68" s="158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60"/>
      <c r="CM68" s="20"/>
    </row>
    <row r="69" spans="1:91" s="6" customFormat="1" ht="45" customHeight="1" x14ac:dyDescent="0.2">
      <c r="A69" s="151" t="s">
        <v>17</v>
      </c>
      <c r="B69" s="152"/>
      <c r="C69" s="152"/>
      <c r="D69" s="152"/>
      <c r="E69" s="152"/>
      <c r="F69" s="152"/>
      <c r="G69" s="152"/>
      <c r="H69" s="152"/>
      <c r="I69" s="153"/>
      <c r="J69" s="5"/>
      <c r="K69" s="154" t="s">
        <v>64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7"/>
      <c r="BI69" s="155" t="s">
        <v>5</v>
      </c>
      <c r="BJ69" s="156"/>
      <c r="BK69" s="156"/>
      <c r="BL69" s="156"/>
      <c r="BM69" s="156"/>
      <c r="BN69" s="156"/>
      <c r="BO69" s="156"/>
      <c r="BP69" s="156"/>
      <c r="BQ69" s="156"/>
      <c r="BR69" s="156"/>
      <c r="BS69" s="157"/>
      <c r="BT69" s="11">
        <v>297450.09000000003</v>
      </c>
      <c r="BU69" s="11">
        <v>333948.03000000003</v>
      </c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20"/>
    </row>
    <row r="70" spans="1:91" s="6" customFormat="1" ht="31.9" customHeight="1" x14ac:dyDescent="0.2">
      <c r="A70" s="151" t="s">
        <v>7</v>
      </c>
      <c r="B70" s="152"/>
      <c r="C70" s="152"/>
      <c r="D70" s="152"/>
      <c r="E70" s="152"/>
      <c r="F70" s="152"/>
      <c r="G70" s="152"/>
      <c r="H70" s="152"/>
      <c r="I70" s="153"/>
      <c r="J70" s="5"/>
      <c r="K70" s="154" t="s">
        <v>114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7"/>
      <c r="BI70" s="155" t="s">
        <v>65</v>
      </c>
      <c r="BJ70" s="156"/>
      <c r="BK70" s="156"/>
      <c r="BL70" s="156"/>
      <c r="BM70" s="156"/>
      <c r="BN70" s="156"/>
      <c r="BO70" s="156"/>
      <c r="BP70" s="156"/>
      <c r="BQ70" s="156"/>
      <c r="BR70" s="156"/>
      <c r="BS70" s="157"/>
      <c r="BT70" s="11">
        <v>161.59010000000001</v>
      </c>
      <c r="BU70" s="11">
        <v>180.54561899999999</v>
      </c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20"/>
    </row>
    <row r="71" spans="1:91" s="6" customFormat="1" ht="69" customHeight="1" x14ac:dyDescent="0.2">
      <c r="A71" s="151" t="s">
        <v>47</v>
      </c>
      <c r="B71" s="152"/>
      <c r="C71" s="152"/>
      <c r="D71" s="152"/>
      <c r="E71" s="152"/>
      <c r="F71" s="152"/>
      <c r="G71" s="152"/>
      <c r="H71" s="152"/>
      <c r="I71" s="153"/>
      <c r="J71" s="5"/>
      <c r="K71" s="154" t="s">
        <v>115</v>
      </c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7"/>
      <c r="BI71" s="161" t="s">
        <v>154</v>
      </c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4">
        <f>BT69/BT70</f>
        <v>1840.76926742418</v>
      </c>
      <c r="BU71" s="14">
        <f>BU69/BU70</f>
        <v>1849.6601127718311</v>
      </c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20"/>
    </row>
    <row r="72" spans="1:91" s="6" customFormat="1" ht="57" customHeight="1" x14ac:dyDescent="0.2">
      <c r="A72" s="151" t="s">
        <v>26</v>
      </c>
      <c r="B72" s="152"/>
      <c r="C72" s="152"/>
      <c r="D72" s="152"/>
      <c r="E72" s="152"/>
      <c r="F72" s="152"/>
      <c r="G72" s="152"/>
      <c r="H72" s="152"/>
      <c r="I72" s="153"/>
      <c r="J72" s="5"/>
      <c r="K72" s="154" t="s">
        <v>67</v>
      </c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7"/>
      <c r="BI72" s="155" t="s">
        <v>38</v>
      </c>
      <c r="BJ72" s="156"/>
      <c r="BK72" s="156"/>
      <c r="BL72" s="156"/>
      <c r="BM72" s="156"/>
      <c r="BN72" s="156"/>
      <c r="BO72" s="156"/>
      <c r="BP72" s="156"/>
      <c r="BQ72" s="156"/>
      <c r="BR72" s="156"/>
      <c r="BS72" s="157"/>
      <c r="BT72" s="5" t="s">
        <v>38</v>
      </c>
      <c r="BU72" s="5" t="s">
        <v>38</v>
      </c>
      <c r="BV72" s="161" t="s">
        <v>38</v>
      </c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3"/>
    </row>
    <row r="73" spans="1:91" s="6" customFormat="1" ht="39.6" customHeight="1" x14ac:dyDescent="0.2">
      <c r="A73" s="151" t="s">
        <v>6</v>
      </c>
      <c r="B73" s="152"/>
      <c r="C73" s="152"/>
      <c r="D73" s="152"/>
      <c r="E73" s="152"/>
      <c r="F73" s="152"/>
      <c r="G73" s="152"/>
      <c r="H73" s="152"/>
      <c r="I73" s="153"/>
      <c r="J73" s="5"/>
      <c r="K73" s="154" t="s">
        <v>68</v>
      </c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7"/>
      <c r="BI73" s="155" t="s">
        <v>69</v>
      </c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5" t="s">
        <v>306</v>
      </c>
      <c r="BU73" s="79">
        <v>87350</v>
      </c>
      <c r="BV73" s="161" t="s">
        <v>308</v>
      </c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3"/>
    </row>
    <row r="74" spans="1:91" s="6" customFormat="1" ht="15" customHeight="1" x14ac:dyDescent="0.2">
      <c r="A74" s="151" t="s">
        <v>70</v>
      </c>
      <c r="B74" s="152"/>
      <c r="C74" s="152"/>
      <c r="D74" s="152"/>
      <c r="E74" s="152"/>
      <c r="F74" s="152"/>
      <c r="G74" s="152"/>
      <c r="H74" s="152"/>
      <c r="I74" s="153"/>
      <c r="J74" s="5"/>
      <c r="K74" s="154" t="s">
        <v>71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7"/>
      <c r="BI74" s="155" t="s">
        <v>72</v>
      </c>
      <c r="BJ74" s="156"/>
      <c r="BK74" s="156"/>
      <c r="BL74" s="156"/>
      <c r="BM74" s="156"/>
      <c r="BN74" s="156"/>
      <c r="BO74" s="156"/>
      <c r="BP74" s="156"/>
      <c r="BQ74" s="156"/>
      <c r="BR74" s="156"/>
      <c r="BS74" s="157"/>
      <c r="BT74" s="5" t="s">
        <v>306</v>
      </c>
      <c r="BU74" s="11">
        <v>1439</v>
      </c>
      <c r="BV74" s="158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60"/>
    </row>
    <row r="75" spans="1:91" s="6" customFormat="1" ht="30" hidden="1" customHeight="1" x14ac:dyDescent="0.2">
      <c r="A75" s="151" t="s">
        <v>73</v>
      </c>
      <c r="B75" s="152"/>
      <c r="C75" s="152"/>
      <c r="D75" s="152"/>
      <c r="E75" s="152"/>
      <c r="F75" s="152"/>
      <c r="G75" s="152"/>
      <c r="H75" s="152"/>
      <c r="I75" s="153"/>
      <c r="J75" s="5"/>
      <c r="K75" s="154" t="s">
        <v>74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7"/>
      <c r="BI75" s="155" t="s">
        <v>72</v>
      </c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5" t="s">
        <v>306</v>
      </c>
      <c r="BU75" s="11"/>
      <c r="BV75" s="158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60"/>
    </row>
    <row r="76" spans="1:91" s="6" customFormat="1" ht="30" customHeight="1" x14ac:dyDescent="0.2">
      <c r="A76" s="177" t="s">
        <v>155</v>
      </c>
      <c r="B76" s="178"/>
      <c r="C76" s="178"/>
      <c r="D76" s="178"/>
      <c r="E76" s="178"/>
      <c r="F76" s="178"/>
      <c r="G76" s="178"/>
      <c r="H76" s="178"/>
      <c r="I76" s="179"/>
      <c r="J76" s="174" t="s">
        <v>156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6"/>
      <c r="BI76" s="155" t="s">
        <v>72</v>
      </c>
      <c r="BJ76" s="156"/>
      <c r="BK76" s="156"/>
      <c r="BL76" s="156"/>
      <c r="BM76" s="156"/>
      <c r="BN76" s="156"/>
      <c r="BO76" s="156"/>
      <c r="BP76" s="156"/>
      <c r="BQ76" s="156"/>
      <c r="BR76" s="156"/>
      <c r="BS76" s="157"/>
      <c r="BT76" s="5" t="s">
        <v>306</v>
      </c>
      <c r="BU76" s="11">
        <v>976.5</v>
      </c>
      <c r="BV76" s="158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7"/>
    </row>
    <row r="77" spans="1:91" s="6" customFormat="1" ht="30" customHeight="1" x14ac:dyDescent="0.2">
      <c r="A77" s="151" t="s">
        <v>157</v>
      </c>
      <c r="B77" s="164"/>
      <c r="C77" s="164"/>
      <c r="D77" s="164"/>
      <c r="E77" s="164"/>
      <c r="F77" s="164"/>
      <c r="G77" s="164"/>
      <c r="H77" s="164"/>
      <c r="I77" s="165"/>
      <c r="J77" s="174" t="s">
        <v>158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6"/>
      <c r="BI77" s="155" t="s">
        <v>72</v>
      </c>
      <c r="BJ77" s="156"/>
      <c r="BK77" s="156"/>
      <c r="BL77" s="156"/>
      <c r="BM77" s="156"/>
      <c r="BN77" s="156"/>
      <c r="BO77" s="156"/>
      <c r="BP77" s="156"/>
      <c r="BQ77" s="156"/>
      <c r="BR77" s="156"/>
      <c r="BS77" s="157"/>
      <c r="BT77" s="5" t="s">
        <v>306</v>
      </c>
      <c r="BU77" s="11">
        <v>159.9</v>
      </c>
      <c r="BV77" s="8"/>
      <c r="BW77" s="180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2"/>
    </row>
    <row r="78" spans="1:91" s="6" customFormat="1" ht="30" customHeight="1" x14ac:dyDescent="0.2">
      <c r="A78" s="151" t="s">
        <v>159</v>
      </c>
      <c r="B78" s="164"/>
      <c r="C78" s="164"/>
      <c r="D78" s="164"/>
      <c r="E78" s="164"/>
      <c r="F78" s="164"/>
      <c r="G78" s="164"/>
      <c r="H78" s="164"/>
      <c r="I78" s="165"/>
      <c r="J78" s="174" t="s">
        <v>160</v>
      </c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6"/>
      <c r="BI78" s="155" t="s">
        <v>72</v>
      </c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5" t="s">
        <v>306</v>
      </c>
      <c r="BU78" s="11">
        <v>302.60000000000002</v>
      </c>
      <c r="BV78" s="8"/>
      <c r="BW78" s="159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7"/>
    </row>
    <row r="79" spans="1:91" s="6" customFormat="1" ht="30" customHeight="1" x14ac:dyDescent="0.2">
      <c r="A79" s="151" t="s">
        <v>75</v>
      </c>
      <c r="B79" s="152"/>
      <c r="C79" s="152"/>
      <c r="D79" s="152"/>
      <c r="E79" s="152"/>
      <c r="F79" s="152"/>
      <c r="G79" s="152"/>
      <c r="H79" s="152"/>
      <c r="I79" s="153"/>
      <c r="J79" s="5"/>
      <c r="K79" s="154" t="s">
        <v>76</v>
      </c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7"/>
      <c r="BI79" s="155" t="s">
        <v>77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5" t="s">
        <v>204</v>
      </c>
      <c r="BU79" s="11">
        <v>10691.647000000001</v>
      </c>
      <c r="BV79" s="171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60"/>
    </row>
    <row r="80" spans="1:91" s="6" customFormat="1" ht="30" customHeight="1" x14ac:dyDescent="0.2">
      <c r="A80" s="151" t="s">
        <v>161</v>
      </c>
      <c r="B80" s="152"/>
      <c r="C80" s="152"/>
      <c r="D80" s="152"/>
      <c r="E80" s="152"/>
      <c r="F80" s="152"/>
      <c r="G80" s="152"/>
      <c r="H80" s="152"/>
      <c r="I80" s="153"/>
      <c r="J80" s="158" t="s">
        <v>162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60"/>
      <c r="BI80" s="155" t="s">
        <v>77</v>
      </c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5" t="s">
        <v>204</v>
      </c>
      <c r="BU80" s="11">
        <v>1445.33</v>
      </c>
      <c r="BV80" s="158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60"/>
    </row>
    <row r="81" spans="1:90" s="6" customFormat="1" ht="30" customHeight="1" x14ac:dyDescent="0.2">
      <c r="A81" s="151" t="s">
        <v>163</v>
      </c>
      <c r="B81" s="164"/>
      <c r="C81" s="164"/>
      <c r="D81" s="164"/>
      <c r="E81" s="164"/>
      <c r="F81" s="164"/>
      <c r="G81" s="164"/>
      <c r="H81" s="164"/>
      <c r="I81" s="165"/>
      <c r="J81" s="171" t="s">
        <v>164</v>
      </c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3"/>
      <c r="BI81" s="155" t="s">
        <v>77</v>
      </c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5" t="s">
        <v>204</v>
      </c>
      <c r="BU81" s="11">
        <v>490.65</v>
      </c>
      <c r="BV81" s="158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7"/>
    </row>
    <row r="82" spans="1:90" s="6" customFormat="1" ht="30" customHeight="1" x14ac:dyDescent="0.2">
      <c r="A82" s="151" t="s">
        <v>165</v>
      </c>
      <c r="B82" s="164"/>
      <c r="C82" s="164"/>
      <c r="D82" s="164"/>
      <c r="E82" s="164"/>
      <c r="F82" s="164"/>
      <c r="G82" s="164"/>
      <c r="H82" s="164"/>
      <c r="I82" s="165"/>
      <c r="J82" s="171" t="s">
        <v>166</v>
      </c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3"/>
      <c r="BI82" s="155" t="s">
        <v>77</v>
      </c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5" t="s">
        <v>204</v>
      </c>
      <c r="BU82" s="11">
        <v>2888.431</v>
      </c>
      <c r="BV82" s="171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7"/>
    </row>
    <row r="83" spans="1:90" s="6" customFormat="1" ht="30" customHeight="1" x14ac:dyDescent="0.2">
      <c r="A83" s="151" t="s">
        <v>167</v>
      </c>
      <c r="B83" s="164"/>
      <c r="C83" s="164"/>
      <c r="D83" s="164"/>
      <c r="E83" s="164"/>
      <c r="F83" s="164"/>
      <c r="G83" s="164"/>
      <c r="H83" s="164"/>
      <c r="I83" s="165"/>
      <c r="J83" s="171" t="s">
        <v>168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3"/>
      <c r="BI83" s="155" t="s">
        <v>77</v>
      </c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5" t="s">
        <v>204</v>
      </c>
      <c r="BU83" s="11">
        <v>5867.2359999999999</v>
      </c>
      <c r="BV83" s="158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7"/>
    </row>
    <row r="84" spans="1:90" s="6" customFormat="1" ht="30" customHeight="1" x14ac:dyDescent="0.2">
      <c r="A84" s="151" t="s">
        <v>78</v>
      </c>
      <c r="B84" s="152"/>
      <c r="C84" s="152"/>
      <c r="D84" s="152"/>
      <c r="E84" s="152"/>
      <c r="F84" s="152"/>
      <c r="G84" s="152"/>
      <c r="H84" s="152"/>
      <c r="I84" s="153"/>
      <c r="J84" s="5"/>
      <c r="K84" s="154" t="s">
        <v>79</v>
      </c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7"/>
      <c r="BI84" s="155" t="s">
        <v>77</v>
      </c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5" t="s">
        <v>204</v>
      </c>
      <c r="BU84" s="11">
        <v>21273.4</v>
      </c>
      <c r="BV84" s="158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60"/>
    </row>
    <row r="85" spans="1:90" s="6" customFormat="1" ht="29.25" customHeight="1" x14ac:dyDescent="0.2">
      <c r="A85" s="151" t="s">
        <v>169</v>
      </c>
      <c r="B85" s="152"/>
      <c r="C85" s="152"/>
      <c r="D85" s="152"/>
      <c r="E85" s="152"/>
      <c r="F85" s="152"/>
      <c r="G85" s="152"/>
      <c r="H85" s="152"/>
      <c r="I85" s="153"/>
      <c r="J85" s="158" t="s">
        <v>170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60"/>
      <c r="BI85" s="155" t="s">
        <v>77</v>
      </c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5" t="s">
        <v>204</v>
      </c>
      <c r="BU85" s="11">
        <v>11584.3</v>
      </c>
      <c r="BV85" s="158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60"/>
    </row>
    <row r="86" spans="1:90" s="6" customFormat="1" ht="30" customHeight="1" x14ac:dyDescent="0.2">
      <c r="A86" s="151" t="s">
        <v>171</v>
      </c>
      <c r="B86" s="164"/>
      <c r="C86" s="164"/>
      <c r="D86" s="164"/>
      <c r="E86" s="164"/>
      <c r="F86" s="164"/>
      <c r="G86" s="164"/>
      <c r="H86" s="164"/>
      <c r="I86" s="165"/>
      <c r="J86" s="158" t="s">
        <v>172</v>
      </c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7"/>
      <c r="BI86" s="155" t="s">
        <v>77</v>
      </c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5" t="s">
        <v>204</v>
      </c>
      <c r="BU86" s="11">
        <v>3379</v>
      </c>
      <c r="BV86" s="158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7"/>
    </row>
    <row r="87" spans="1:90" s="6" customFormat="1" ht="30" customHeight="1" x14ac:dyDescent="0.2">
      <c r="A87" s="151" t="s">
        <v>173</v>
      </c>
      <c r="B87" s="164"/>
      <c r="C87" s="164"/>
      <c r="D87" s="164"/>
      <c r="E87" s="164"/>
      <c r="F87" s="164"/>
      <c r="G87" s="164"/>
      <c r="H87" s="164"/>
      <c r="I87" s="165"/>
      <c r="J87" s="158" t="s">
        <v>174</v>
      </c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7"/>
      <c r="BI87" s="155" t="s">
        <v>77</v>
      </c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5" t="s">
        <v>204</v>
      </c>
      <c r="BU87" s="11">
        <v>6310.1</v>
      </c>
      <c r="BV87" s="158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7"/>
    </row>
    <row r="88" spans="1:90" s="6" customFormat="1" ht="30" hidden="1" customHeight="1" x14ac:dyDescent="0.2">
      <c r="A88" s="151" t="s">
        <v>175</v>
      </c>
      <c r="B88" s="164"/>
      <c r="C88" s="164"/>
      <c r="D88" s="164"/>
      <c r="E88" s="164"/>
      <c r="F88" s="164"/>
      <c r="G88" s="164"/>
      <c r="H88" s="164"/>
      <c r="I88" s="165"/>
      <c r="J88" s="158" t="s">
        <v>176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7"/>
      <c r="BI88" s="155" t="s">
        <v>77</v>
      </c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5" t="s">
        <v>204</v>
      </c>
      <c r="BU88" s="11"/>
      <c r="BV88" s="158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7"/>
    </row>
    <row r="89" spans="1:90" s="6" customFormat="1" ht="15" customHeight="1" x14ac:dyDescent="0.2">
      <c r="A89" s="151" t="s">
        <v>80</v>
      </c>
      <c r="B89" s="152"/>
      <c r="C89" s="152"/>
      <c r="D89" s="152"/>
      <c r="E89" s="152"/>
      <c r="F89" s="152"/>
      <c r="G89" s="152"/>
      <c r="H89" s="152"/>
      <c r="I89" s="153"/>
      <c r="J89" s="5"/>
      <c r="K89" s="154" t="s">
        <v>81</v>
      </c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7"/>
      <c r="BI89" s="155" t="s">
        <v>82</v>
      </c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5" t="s">
        <v>204</v>
      </c>
      <c r="BU89" s="11">
        <v>7031.9</v>
      </c>
      <c r="BV89" s="158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60"/>
    </row>
    <row r="90" spans="1:90" s="6" customFormat="1" ht="30" customHeight="1" x14ac:dyDescent="0.2">
      <c r="A90" s="151" t="s">
        <v>177</v>
      </c>
      <c r="B90" s="152"/>
      <c r="C90" s="152"/>
      <c r="D90" s="152"/>
      <c r="E90" s="152"/>
      <c r="F90" s="152"/>
      <c r="G90" s="152"/>
      <c r="H90" s="152"/>
      <c r="I90" s="153"/>
      <c r="J90" s="158" t="s">
        <v>178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60"/>
      <c r="BI90" s="155" t="s">
        <v>82</v>
      </c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5" t="s">
        <v>204</v>
      </c>
      <c r="BU90" s="11">
        <v>1001</v>
      </c>
      <c r="BV90" s="158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60"/>
    </row>
    <row r="91" spans="1:90" s="6" customFormat="1" ht="30" customHeight="1" x14ac:dyDescent="0.2">
      <c r="A91" s="151" t="s">
        <v>179</v>
      </c>
      <c r="B91" s="164"/>
      <c r="C91" s="164"/>
      <c r="D91" s="164"/>
      <c r="E91" s="164"/>
      <c r="F91" s="164"/>
      <c r="G91" s="164"/>
      <c r="H91" s="164"/>
      <c r="I91" s="165"/>
      <c r="J91" s="158" t="s">
        <v>180</v>
      </c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7"/>
      <c r="BI91" s="155" t="s">
        <v>82</v>
      </c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5" t="s">
        <v>204</v>
      </c>
      <c r="BU91" s="11">
        <v>345.5</v>
      </c>
      <c r="BV91" s="158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7"/>
    </row>
    <row r="92" spans="1:90" s="6" customFormat="1" ht="30" customHeight="1" x14ac:dyDescent="0.2">
      <c r="A92" s="151" t="s">
        <v>181</v>
      </c>
      <c r="B92" s="164"/>
      <c r="C92" s="164"/>
      <c r="D92" s="164"/>
      <c r="E92" s="164"/>
      <c r="F92" s="164"/>
      <c r="G92" s="164"/>
      <c r="H92" s="164"/>
      <c r="I92" s="165"/>
      <c r="J92" s="158" t="s">
        <v>182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7"/>
      <c r="BI92" s="155" t="s">
        <v>82</v>
      </c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5" t="s">
        <v>204</v>
      </c>
      <c r="BU92" s="11">
        <v>2328.8000000000002</v>
      </c>
      <c r="BV92" s="158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7"/>
    </row>
    <row r="93" spans="1:90" s="6" customFormat="1" ht="30" customHeight="1" x14ac:dyDescent="0.2">
      <c r="A93" s="151" t="s">
        <v>183</v>
      </c>
      <c r="B93" s="164"/>
      <c r="C93" s="164"/>
      <c r="D93" s="164"/>
      <c r="E93" s="164"/>
      <c r="F93" s="164"/>
      <c r="G93" s="164"/>
      <c r="H93" s="164"/>
      <c r="I93" s="165"/>
      <c r="J93" s="158" t="s">
        <v>184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7"/>
      <c r="BI93" s="155" t="s">
        <v>82</v>
      </c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5" t="s">
        <v>204</v>
      </c>
      <c r="BU93" s="11">
        <v>3356.6</v>
      </c>
      <c r="BV93" s="158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7"/>
    </row>
    <row r="94" spans="1:90" s="6" customFormat="1" ht="15" customHeight="1" x14ac:dyDescent="0.2">
      <c r="A94" s="151" t="s">
        <v>83</v>
      </c>
      <c r="B94" s="152"/>
      <c r="C94" s="152"/>
      <c r="D94" s="152"/>
      <c r="E94" s="152"/>
      <c r="F94" s="152"/>
      <c r="G94" s="152"/>
      <c r="H94" s="152"/>
      <c r="I94" s="153"/>
      <c r="J94" s="5"/>
      <c r="K94" s="154" t="s">
        <v>84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7"/>
      <c r="BI94" s="155" t="s">
        <v>66</v>
      </c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5" t="s">
        <v>204</v>
      </c>
      <c r="BU94" s="11">
        <v>2.4300000000000002</v>
      </c>
      <c r="BV94" s="158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60"/>
    </row>
    <row r="95" spans="1:90" s="6" customFormat="1" ht="30" customHeight="1" x14ac:dyDescent="0.2">
      <c r="A95" s="151" t="s">
        <v>85</v>
      </c>
      <c r="B95" s="152"/>
      <c r="C95" s="152"/>
      <c r="D95" s="152"/>
      <c r="E95" s="152"/>
      <c r="F95" s="152"/>
      <c r="G95" s="152"/>
      <c r="H95" s="152"/>
      <c r="I95" s="153"/>
      <c r="J95" s="5"/>
      <c r="K95" s="154" t="s">
        <v>86</v>
      </c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7"/>
      <c r="BI95" s="155" t="s">
        <v>5</v>
      </c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1">
        <v>203256.59684521399</v>
      </c>
      <c r="BU95" s="11">
        <v>197406.68093</v>
      </c>
      <c r="BV95" s="158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60"/>
    </row>
    <row r="96" spans="1:90" s="6" customFormat="1" ht="30" customHeight="1" x14ac:dyDescent="0.2">
      <c r="A96" s="151" t="s">
        <v>87</v>
      </c>
      <c r="B96" s="152"/>
      <c r="C96" s="152"/>
      <c r="D96" s="152"/>
      <c r="E96" s="152"/>
      <c r="F96" s="152"/>
      <c r="G96" s="152"/>
      <c r="H96" s="152"/>
      <c r="I96" s="153"/>
      <c r="J96" s="5"/>
      <c r="K96" s="154" t="s">
        <v>88</v>
      </c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7"/>
      <c r="BI96" s="155" t="s">
        <v>5</v>
      </c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1">
        <v>16689.2987627119</v>
      </c>
      <c r="BU96" s="11">
        <v>15855.99422</v>
      </c>
      <c r="BV96" s="158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60"/>
    </row>
    <row r="97" spans="1:90" s="6" customFormat="1" ht="45" customHeight="1" x14ac:dyDescent="0.2">
      <c r="A97" s="151" t="s">
        <v>89</v>
      </c>
      <c r="B97" s="152"/>
      <c r="C97" s="152"/>
      <c r="D97" s="152"/>
      <c r="E97" s="152"/>
      <c r="F97" s="152"/>
      <c r="G97" s="152"/>
      <c r="H97" s="152"/>
      <c r="I97" s="153"/>
      <c r="J97" s="5"/>
      <c r="K97" s="154" t="s">
        <v>90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7"/>
      <c r="BI97" s="155" t="s">
        <v>66</v>
      </c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5">
        <v>0.13406483344463285</v>
      </c>
      <c r="BU97" s="12" t="s">
        <v>38</v>
      </c>
      <c r="BV97" s="161" t="s">
        <v>38</v>
      </c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3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169" t="s">
        <v>91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</row>
    <row r="101" spans="1:90" s="1" customFormat="1" ht="25.5" customHeight="1" x14ac:dyDescent="0.2">
      <c r="A101" s="169" t="s">
        <v>92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</row>
    <row r="102" spans="1:90" s="1" customFormat="1" ht="25.5" customHeight="1" x14ac:dyDescent="0.2">
      <c r="A102" s="169" t="s">
        <v>116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</row>
    <row r="103" spans="1:90" s="1" customFormat="1" ht="25.5" customHeight="1" x14ac:dyDescent="0.2">
      <c r="A103" s="169" t="s">
        <v>93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</row>
    <row r="104" spans="1:90" s="1" customFormat="1" ht="25.5" customHeight="1" x14ac:dyDescent="0.2">
      <c r="A104" s="169" t="s">
        <v>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</row>
    <row r="105" spans="1:90" ht="3" customHeight="1" x14ac:dyDescent="0.25"/>
    <row r="106" spans="1:90" ht="15" customHeight="1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</row>
  </sheetData>
  <mergeCells count="340">
    <mergeCell ref="BV57:CL57"/>
    <mergeCell ref="BV58:CL58"/>
    <mergeCell ref="BV59:CL59"/>
    <mergeCell ref="BV62:CL62"/>
    <mergeCell ref="BV60:CL61"/>
    <mergeCell ref="BI20:BS20"/>
    <mergeCell ref="BV20:CL20"/>
    <mergeCell ref="BV21:CL21"/>
    <mergeCell ref="BV22:CL22"/>
    <mergeCell ref="BV23:CL23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41:CL41"/>
    <mergeCell ref="K21:BG21"/>
    <mergeCell ref="BI21:BS21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A19:I19"/>
    <mergeCell ref="BV17:CL17"/>
    <mergeCell ref="K19:BG19"/>
    <mergeCell ref="BI19:BS19"/>
    <mergeCell ref="BV19:CL19"/>
    <mergeCell ref="A26:I26"/>
    <mergeCell ref="K26:BG26"/>
    <mergeCell ref="BI26:BS26"/>
    <mergeCell ref="A22:I22"/>
    <mergeCell ref="K22:BG22"/>
    <mergeCell ref="BI22:BS22"/>
    <mergeCell ref="A23:I23"/>
    <mergeCell ref="K23:BG23"/>
    <mergeCell ref="BI23:BS23"/>
    <mergeCell ref="A20:I20"/>
    <mergeCell ref="K20:BG20"/>
    <mergeCell ref="A21:I21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34:I34"/>
    <mergeCell ref="K34:BG34"/>
    <mergeCell ref="BI34:BS34"/>
    <mergeCell ref="A36:I36"/>
    <mergeCell ref="K36:BG36"/>
    <mergeCell ref="BI36:BS36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43:I43"/>
    <mergeCell ref="K43:BG43"/>
    <mergeCell ref="BI43:BS43"/>
    <mergeCell ref="A44:I44"/>
    <mergeCell ref="K44:BG44"/>
    <mergeCell ref="BI44:BS44"/>
    <mergeCell ref="BV44:CL44"/>
    <mergeCell ref="A41:I41"/>
    <mergeCell ref="K41:BG41"/>
    <mergeCell ref="BI41:BS41"/>
    <mergeCell ref="A42:I42"/>
    <mergeCell ref="K42:BG42"/>
    <mergeCell ref="BI42:BS42"/>
    <mergeCell ref="BV43:CL43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5:I65"/>
    <mergeCell ref="K65:BG65"/>
    <mergeCell ref="BI65:BS65"/>
    <mergeCell ref="A66:I66"/>
    <mergeCell ref="K66:BG66"/>
    <mergeCell ref="BI66:BS66"/>
    <mergeCell ref="BV65:CL66"/>
    <mergeCell ref="A63:I63"/>
    <mergeCell ref="K63:BG63"/>
    <mergeCell ref="BI63:BS63"/>
    <mergeCell ref="A64:I64"/>
    <mergeCell ref="K64:BG64"/>
    <mergeCell ref="BI64:BS64"/>
    <mergeCell ref="BV63:CL63"/>
    <mergeCell ref="BV64:CL64"/>
    <mergeCell ref="BI70:BS70"/>
    <mergeCell ref="A71:I71"/>
    <mergeCell ref="K71:BG71"/>
    <mergeCell ref="BI71:BS71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BV69:CL69"/>
    <mergeCell ref="BV70:CL70"/>
    <mergeCell ref="BV71:CL71"/>
    <mergeCell ref="A69:I69"/>
    <mergeCell ref="K69:BG69"/>
    <mergeCell ref="BI69:BS69"/>
    <mergeCell ref="A70:I70"/>
    <mergeCell ref="K70:BG70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  <mergeCell ref="A106:CL106"/>
    <mergeCell ref="A100:CL100"/>
    <mergeCell ref="A101:CL101"/>
    <mergeCell ref="A102:CL102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</mergeCells>
  <pageMargins left="0.78740157480314965" right="0.31496062992125984" top="0.59055118110236227" bottom="0.39370078740157483" header="0.19685039370078741" footer="0.19685039370078741"/>
  <pageSetup paperSize="9" scale="70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7"/>
  <sheetViews>
    <sheetView tabSelected="1" view="pageBreakPreview" topLeftCell="A61" zoomScale="115" zoomScaleNormal="100" zoomScaleSheetLayoutView="115" workbookViewId="0">
      <selection activeCell="BU68" sqref="BU68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5.28515625" style="2" customWidth="1"/>
    <col min="73" max="73" width="12.85546875" style="2" customWidth="1"/>
    <col min="74" max="89" width="0.85546875" style="2"/>
    <col min="90" max="90" width="37.14062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214" t="s">
        <v>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</row>
    <row r="6" spans="1:90" s="3" customFormat="1" ht="14.25" customHeight="1" x14ac:dyDescent="0.25">
      <c r="A6" s="214" t="s">
        <v>20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</row>
    <row r="7" spans="1:90" s="3" customFormat="1" ht="14.25" customHeight="1" x14ac:dyDescent="0.25">
      <c r="A7" s="214" t="s">
        <v>96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</row>
    <row r="8" spans="1:90" s="3" customFormat="1" ht="14.25" customHeight="1" x14ac:dyDescent="0.25">
      <c r="A8" s="214" t="s">
        <v>117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</row>
    <row r="9" spans="1:90" ht="21" customHeight="1" x14ac:dyDescent="0.25"/>
    <row r="10" spans="1:90" x14ac:dyDescent="0.25">
      <c r="C10" s="4" t="s">
        <v>30</v>
      </c>
      <c r="D10" s="4"/>
      <c r="AG10" s="215" t="s">
        <v>368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190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216" t="s">
        <v>185</v>
      </c>
      <c r="AR13" s="216"/>
      <c r="AS13" s="216"/>
      <c r="AT13" s="216"/>
      <c r="AU13" s="216"/>
      <c r="AV13" s="216"/>
      <c r="AW13" s="216"/>
      <c r="AX13" s="216"/>
      <c r="AY13" s="217" t="s">
        <v>34</v>
      </c>
      <c r="AZ13" s="217"/>
      <c r="BA13" s="216" t="s">
        <v>186</v>
      </c>
      <c r="BB13" s="216"/>
      <c r="BC13" s="216"/>
      <c r="BD13" s="216"/>
      <c r="BE13" s="216"/>
      <c r="BF13" s="216"/>
      <c r="BG13" s="216"/>
      <c r="BH13" s="216"/>
      <c r="BI13" s="2" t="s">
        <v>35</v>
      </c>
      <c r="BT13" s="96">
        <f>BT18+BT70</f>
        <v>1573372.31</v>
      </c>
      <c r="BU13" s="96"/>
    </row>
    <row r="15" spans="1:90" s="6" customFormat="1" ht="13.5" x14ac:dyDescent="0.2">
      <c r="A15" s="201" t="s">
        <v>27</v>
      </c>
      <c r="B15" s="218"/>
      <c r="C15" s="218"/>
      <c r="D15" s="218"/>
      <c r="E15" s="218"/>
      <c r="F15" s="218"/>
      <c r="G15" s="218"/>
      <c r="H15" s="218"/>
      <c r="I15" s="219"/>
      <c r="J15" s="223" t="s">
        <v>0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201" t="s">
        <v>36</v>
      </c>
      <c r="BJ15" s="218"/>
      <c r="BK15" s="218"/>
      <c r="BL15" s="218"/>
      <c r="BM15" s="218"/>
      <c r="BN15" s="218"/>
      <c r="BO15" s="218"/>
      <c r="BP15" s="218"/>
      <c r="BQ15" s="218"/>
      <c r="BR15" s="218"/>
      <c r="BS15" s="219"/>
      <c r="BT15" s="155" t="s">
        <v>289</v>
      </c>
      <c r="BU15" s="156"/>
      <c r="BV15" s="201" t="s">
        <v>3</v>
      </c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3"/>
    </row>
    <row r="16" spans="1:90" s="6" customFormat="1" ht="13.5" x14ac:dyDescent="0.2">
      <c r="A16" s="220"/>
      <c r="B16" s="221"/>
      <c r="C16" s="221"/>
      <c r="D16" s="221"/>
      <c r="E16" s="221"/>
      <c r="F16" s="221"/>
      <c r="G16" s="221"/>
      <c r="H16" s="221"/>
      <c r="I16" s="222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220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5" t="s">
        <v>1</v>
      </c>
      <c r="BU16" s="5" t="s">
        <v>2</v>
      </c>
      <c r="BV16" s="204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6"/>
    </row>
    <row r="17" spans="1:90" s="6" customFormat="1" ht="15" customHeight="1" x14ac:dyDescent="0.2">
      <c r="A17" s="151" t="s">
        <v>4</v>
      </c>
      <c r="B17" s="152"/>
      <c r="C17" s="152"/>
      <c r="D17" s="152"/>
      <c r="E17" s="152"/>
      <c r="F17" s="152"/>
      <c r="G17" s="152"/>
      <c r="H17" s="152"/>
      <c r="I17" s="153"/>
      <c r="J17" s="5"/>
      <c r="K17" s="154" t="s">
        <v>37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7"/>
      <c r="BI17" s="155" t="s">
        <v>38</v>
      </c>
      <c r="BJ17" s="156"/>
      <c r="BK17" s="156"/>
      <c r="BL17" s="156"/>
      <c r="BM17" s="156"/>
      <c r="BN17" s="156"/>
      <c r="BO17" s="156"/>
      <c r="BP17" s="156"/>
      <c r="BQ17" s="156"/>
      <c r="BR17" s="156"/>
      <c r="BS17" s="157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0" s="6" customFormat="1" ht="13.9" customHeight="1" x14ac:dyDescent="0.2">
      <c r="A18" s="151" t="s">
        <v>6</v>
      </c>
      <c r="B18" s="152"/>
      <c r="C18" s="152"/>
      <c r="D18" s="152"/>
      <c r="E18" s="152"/>
      <c r="F18" s="152"/>
      <c r="G18" s="152"/>
      <c r="H18" s="152"/>
      <c r="I18" s="153"/>
      <c r="J18" s="5"/>
      <c r="K18" s="154" t="s">
        <v>97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7"/>
      <c r="BI18" s="155" t="s">
        <v>5</v>
      </c>
      <c r="BJ18" s="156"/>
      <c r="BK18" s="156"/>
      <c r="BL18" s="156"/>
      <c r="BM18" s="156"/>
      <c r="BN18" s="156"/>
      <c r="BO18" s="156"/>
      <c r="BP18" s="156"/>
      <c r="BQ18" s="156"/>
      <c r="BR18" s="156"/>
      <c r="BS18" s="157"/>
      <c r="BT18" s="11">
        <f>BT19+BT44+BT68</f>
        <v>1125040.8400000001</v>
      </c>
      <c r="BU18" s="11">
        <f>BU19+BU44+BU68</f>
        <v>5153799.3313579857</v>
      </c>
      <c r="BV18" s="184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</row>
    <row r="19" spans="1:90" s="6" customFormat="1" ht="43.15" customHeight="1" x14ac:dyDescent="0.2">
      <c r="A19" s="151" t="s">
        <v>7</v>
      </c>
      <c r="B19" s="152"/>
      <c r="C19" s="152"/>
      <c r="D19" s="152"/>
      <c r="E19" s="152"/>
      <c r="F19" s="152"/>
      <c r="G19" s="152"/>
      <c r="H19" s="152"/>
      <c r="I19" s="153"/>
      <c r="J19" s="5"/>
      <c r="K19" s="154" t="s">
        <v>98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7"/>
      <c r="BI19" s="155" t="s">
        <v>5</v>
      </c>
      <c r="BJ19" s="156"/>
      <c r="BK19" s="156"/>
      <c r="BL19" s="156"/>
      <c r="BM19" s="156"/>
      <c r="BN19" s="156"/>
      <c r="BO19" s="156"/>
      <c r="BP19" s="156"/>
      <c r="BQ19" s="156"/>
      <c r="BR19" s="156"/>
      <c r="BS19" s="157"/>
      <c r="BT19" s="11">
        <v>789954.06</v>
      </c>
      <c r="BU19" s="11">
        <f>BU20+BU25+BU27</f>
        <v>1028651.9299999999</v>
      </c>
      <c r="BV19" s="148" t="s">
        <v>360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50"/>
    </row>
    <row r="20" spans="1:90" s="6" customFormat="1" ht="13.9" customHeight="1" x14ac:dyDescent="0.2">
      <c r="A20" s="151" t="s">
        <v>8</v>
      </c>
      <c r="B20" s="152"/>
      <c r="C20" s="152"/>
      <c r="D20" s="152"/>
      <c r="E20" s="152"/>
      <c r="F20" s="152"/>
      <c r="G20" s="152"/>
      <c r="H20" s="152"/>
      <c r="I20" s="153"/>
      <c r="J20" s="5"/>
      <c r="K20" s="154" t="s">
        <v>9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7"/>
      <c r="BI20" s="155" t="s">
        <v>5</v>
      </c>
      <c r="BJ20" s="156"/>
      <c r="BK20" s="156"/>
      <c r="BL20" s="156"/>
      <c r="BM20" s="156"/>
      <c r="BN20" s="156"/>
      <c r="BO20" s="156"/>
      <c r="BP20" s="156"/>
      <c r="BQ20" s="156"/>
      <c r="BR20" s="156"/>
      <c r="BS20" s="157"/>
      <c r="BT20" s="11" t="s">
        <v>342</v>
      </c>
      <c r="BU20" s="11">
        <f>BU21+BU23</f>
        <v>130145.82</v>
      </c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</row>
    <row r="21" spans="1:90" s="6" customFormat="1" ht="57" customHeight="1" x14ac:dyDescent="0.2">
      <c r="A21" s="151" t="s">
        <v>11</v>
      </c>
      <c r="B21" s="152"/>
      <c r="C21" s="152"/>
      <c r="D21" s="152"/>
      <c r="E21" s="152"/>
      <c r="F21" s="152"/>
      <c r="G21" s="152"/>
      <c r="H21" s="152"/>
      <c r="I21" s="153"/>
      <c r="J21" s="5"/>
      <c r="K21" s="154" t="s">
        <v>118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7"/>
      <c r="BI21" s="155" t="s">
        <v>5</v>
      </c>
      <c r="BJ21" s="156"/>
      <c r="BK21" s="156"/>
      <c r="BL21" s="156"/>
      <c r="BM21" s="156"/>
      <c r="BN21" s="156"/>
      <c r="BO21" s="156"/>
      <c r="BP21" s="156"/>
      <c r="BQ21" s="156"/>
      <c r="BR21" s="156"/>
      <c r="BS21" s="157"/>
      <c r="BT21" s="11" t="s">
        <v>342</v>
      </c>
      <c r="BU21" s="11">
        <v>109087.2</v>
      </c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</row>
    <row r="22" spans="1:90" s="6" customFormat="1" ht="54.6" customHeight="1" x14ac:dyDescent="0.2">
      <c r="A22" s="151" t="s">
        <v>13</v>
      </c>
      <c r="B22" s="152"/>
      <c r="C22" s="152"/>
      <c r="D22" s="152"/>
      <c r="E22" s="152"/>
      <c r="F22" s="152"/>
      <c r="G22" s="152"/>
      <c r="H22" s="152"/>
      <c r="I22" s="153"/>
      <c r="J22" s="5"/>
      <c r="K22" s="154" t="s">
        <v>12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7"/>
      <c r="BI22" s="155" t="s">
        <v>5</v>
      </c>
      <c r="BJ22" s="156"/>
      <c r="BK22" s="156"/>
      <c r="BL22" s="156"/>
      <c r="BM22" s="156"/>
      <c r="BN22" s="156"/>
      <c r="BO22" s="156"/>
      <c r="BP22" s="156"/>
      <c r="BQ22" s="156"/>
      <c r="BR22" s="156"/>
      <c r="BS22" s="157"/>
      <c r="BT22" s="11" t="s">
        <v>342</v>
      </c>
      <c r="BU22" s="11">
        <v>62866.77</v>
      </c>
      <c r="BV22" s="230" t="s">
        <v>354</v>
      </c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</row>
    <row r="23" spans="1:90" s="6" customFormat="1" ht="49.15" customHeight="1" x14ac:dyDescent="0.2">
      <c r="A23" s="151" t="s">
        <v>39</v>
      </c>
      <c r="B23" s="152"/>
      <c r="C23" s="152"/>
      <c r="D23" s="152"/>
      <c r="E23" s="152"/>
      <c r="F23" s="152"/>
      <c r="G23" s="152"/>
      <c r="H23" s="152"/>
      <c r="I23" s="153"/>
      <c r="J23" s="5"/>
      <c r="K23" s="154" t="s">
        <v>40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7"/>
      <c r="BI23" s="155" t="s">
        <v>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7"/>
      <c r="BT23" s="11" t="s">
        <v>342</v>
      </c>
      <c r="BU23" s="11">
        <v>21058.620000000003</v>
      </c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</row>
    <row r="24" spans="1:90" s="6" customFormat="1" ht="54.6" customHeight="1" x14ac:dyDescent="0.2">
      <c r="A24" s="151" t="s">
        <v>41</v>
      </c>
      <c r="B24" s="152"/>
      <c r="C24" s="152"/>
      <c r="D24" s="152"/>
      <c r="E24" s="152"/>
      <c r="F24" s="152"/>
      <c r="G24" s="152"/>
      <c r="H24" s="152"/>
      <c r="I24" s="153"/>
      <c r="J24" s="5"/>
      <c r="K24" s="154" t="s">
        <v>12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7"/>
      <c r="BI24" s="155" t="s">
        <v>5</v>
      </c>
      <c r="BJ24" s="156"/>
      <c r="BK24" s="156"/>
      <c r="BL24" s="156"/>
      <c r="BM24" s="156"/>
      <c r="BN24" s="156"/>
      <c r="BO24" s="156"/>
      <c r="BP24" s="156"/>
      <c r="BQ24" s="156"/>
      <c r="BR24" s="156"/>
      <c r="BS24" s="157"/>
      <c r="BT24" s="11" t="s">
        <v>342</v>
      </c>
      <c r="BU24" s="11">
        <v>14860.130000000001</v>
      </c>
      <c r="BV24" s="230" t="s">
        <v>357</v>
      </c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</row>
    <row r="25" spans="1:90" s="6" customFormat="1" ht="69.75" customHeight="1" x14ac:dyDescent="0.2">
      <c r="A25" s="151" t="s">
        <v>10</v>
      </c>
      <c r="B25" s="152"/>
      <c r="C25" s="152"/>
      <c r="D25" s="152"/>
      <c r="E25" s="152"/>
      <c r="F25" s="152"/>
      <c r="G25" s="152"/>
      <c r="H25" s="152"/>
      <c r="I25" s="153"/>
      <c r="J25" s="5"/>
      <c r="K25" s="154" t="s">
        <v>21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7"/>
      <c r="BI25" s="155" t="s">
        <v>5</v>
      </c>
      <c r="BJ25" s="156"/>
      <c r="BK25" s="156"/>
      <c r="BL25" s="156"/>
      <c r="BM25" s="156"/>
      <c r="BN25" s="156"/>
      <c r="BO25" s="156"/>
      <c r="BP25" s="156"/>
      <c r="BQ25" s="156"/>
      <c r="BR25" s="156"/>
      <c r="BS25" s="157"/>
      <c r="BT25" s="11" t="s">
        <v>342</v>
      </c>
      <c r="BU25" s="11">
        <v>777852.11</v>
      </c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</row>
    <row r="26" spans="1:90" s="6" customFormat="1" ht="24.6" customHeight="1" x14ac:dyDescent="0.2">
      <c r="A26" s="151" t="s">
        <v>42</v>
      </c>
      <c r="B26" s="152"/>
      <c r="C26" s="152"/>
      <c r="D26" s="152"/>
      <c r="E26" s="152"/>
      <c r="F26" s="152"/>
      <c r="G26" s="152"/>
      <c r="H26" s="152"/>
      <c r="I26" s="153"/>
      <c r="J26" s="5"/>
      <c r="K26" s="154" t="s">
        <v>12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7"/>
      <c r="BI26" s="155" t="s">
        <v>5</v>
      </c>
      <c r="BJ26" s="156"/>
      <c r="BK26" s="156"/>
      <c r="BL26" s="156"/>
      <c r="BM26" s="156"/>
      <c r="BN26" s="156"/>
      <c r="BO26" s="156"/>
      <c r="BP26" s="156"/>
      <c r="BQ26" s="156"/>
      <c r="BR26" s="156"/>
      <c r="BS26" s="157"/>
      <c r="BT26" s="11" t="s">
        <v>342</v>
      </c>
      <c r="BU26" s="11">
        <v>72106.5</v>
      </c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</row>
    <row r="27" spans="1:90" s="6" customFormat="1" ht="13.5" x14ac:dyDescent="0.2">
      <c r="A27" s="151" t="s">
        <v>14</v>
      </c>
      <c r="B27" s="152"/>
      <c r="C27" s="152"/>
      <c r="D27" s="152"/>
      <c r="E27" s="152"/>
      <c r="F27" s="152"/>
      <c r="G27" s="152"/>
      <c r="H27" s="152"/>
      <c r="I27" s="153"/>
      <c r="J27" s="5"/>
      <c r="K27" s="154" t="s">
        <v>292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7"/>
      <c r="BI27" s="155" t="s">
        <v>5</v>
      </c>
      <c r="BJ27" s="156"/>
      <c r="BK27" s="156"/>
      <c r="BL27" s="156"/>
      <c r="BM27" s="156"/>
      <c r="BN27" s="156"/>
      <c r="BO27" s="156"/>
      <c r="BP27" s="156"/>
      <c r="BQ27" s="156"/>
      <c r="BR27" s="156"/>
      <c r="BS27" s="157"/>
      <c r="BT27" s="11" t="s">
        <v>342</v>
      </c>
      <c r="BU27" s="11">
        <f>BU28+BU29+BU30</f>
        <v>120653.99999999999</v>
      </c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</row>
    <row r="28" spans="1:90" s="6" customFormat="1" ht="30" customHeight="1" x14ac:dyDescent="0.2">
      <c r="A28" s="151" t="s">
        <v>43</v>
      </c>
      <c r="B28" s="152"/>
      <c r="C28" s="152"/>
      <c r="D28" s="152"/>
      <c r="E28" s="152"/>
      <c r="F28" s="152"/>
      <c r="G28" s="152"/>
      <c r="H28" s="152"/>
      <c r="I28" s="153"/>
      <c r="J28" s="5"/>
      <c r="K28" s="154" t="s">
        <v>100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7"/>
      <c r="BI28" s="155" t="s">
        <v>5</v>
      </c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11" t="s">
        <v>342</v>
      </c>
      <c r="BU28" s="11">
        <v>0</v>
      </c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</row>
    <row r="29" spans="1:90" s="6" customFormat="1" ht="25.9" customHeight="1" x14ac:dyDescent="0.2">
      <c r="A29" s="151" t="s">
        <v>45</v>
      </c>
      <c r="B29" s="152"/>
      <c r="C29" s="152"/>
      <c r="D29" s="152"/>
      <c r="E29" s="152"/>
      <c r="F29" s="152"/>
      <c r="G29" s="152"/>
      <c r="H29" s="152"/>
      <c r="I29" s="153"/>
      <c r="J29" s="5"/>
      <c r="K29" s="154" t="s">
        <v>44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7"/>
      <c r="BI29" s="155" t="s">
        <v>5</v>
      </c>
      <c r="BJ29" s="156"/>
      <c r="BK29" s="156"/>
      <c r="BL29" s="156"/>
      <c r="BM29" s="156"/>
      <c r="BN29" s="156"/>
      <c r="BO29" s="156"/>
      <c r="BP29" s="156"/>
      <c r="BQ29" s="156"/>
      <c r="BR29" s="156"/>
      <c r="BS29" s="157"/>
      <c r="BT29" s="11" t="s">
        <v>342</v>
      </c>
      <c r="BU29" s="11">
        <v>68.260000000000005</v>
      </c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</row>
    <row r="30" spans="1:90" s="6" customFormat="1" ht="30" customHeight="1" x14ac:dyDescent="0.2">
      <c r="A30" s="151" t="s">
        <v>101</v>
      </c>
      <c r="B30" s="152"/>
      <c r="C30" s="152"/>
      <c r="D30" s="152"/>
      <c r="E30" s="152"/>
      <c r="F30" s="152"/>
      <c r="G30" s="152"/>
      <c r="H30" s="152"/>
      <c r="I30" s="153"/>
      <c r="J30" s="5"/>
      <c r="K30" s="154" t="s">
        <v>295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7"/>
      <c r="BI30" s="155" t="s">
        <v>5</v>
      </c>
      <c r="BJ30" s="156"/>
      <c r="BK30" s="156"/>
      <c r="BL30" s="156"/>
      <c r="BM30" s="156"/>
      <c r="BN30" s="156"/>
      <c r="BO30" s="156"/>
      <c r="BP30" s="156"/>
      <c r="BQ30" s="156"/>
      <c r="BR30" s="156"/>
      <c r="BS30" s="157"/>
      <c r="BT30" s="11" t="s">
        <v>342</v>
      </c>
      <c r="BU30" s="11">
        <f>SUM(BU31:BU41)</f>
        <v>120585.73999999999</v>
      </c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</row>
    <row r="31" spans="1:90" s="6" customFormat="1" ht="17.45" customHeight="1" x14ac:dyDescent="0.2">
      <c r="A31" s="194" t="s">
        <v>119</v>
      </c>
      <c r="B31" s="195"/>
      <c r="C31" s="195"/>
      <c r="D31" s="195"/>
      <c r="E31" s="195"/>
      <c r="F31" s="195"/>
      <c r="G31" s="195"/>
      <c r="H31" s="195"/>
      <c r="I31" s="196"/>
      <c r="J31" s="12"/>
      <c r="K31" s="187" t="s">
        <v>120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3"/>
      <c r="BI31" s="188" t="s">
        <v>5</v>
      </c>
      <c r="BJ31" s="189"/>
      <c r="BK31" s="189"/>
      <c r="BL31" s="189"/>
      <c r="BM31" s="189"/>
      <c r="BN31" s="189"/>
      <c r="BO31" s="189"/>
      <c r="BP31" s="189"/>
      <c r="BQ31" s="189"/>
      <c r="BR31" s="189"/>
      <c r="BS31" s="190"/>
      <c r="BT31" s="11" t="s">
        <v>342</v>
      </c>
      <c r="BU31" s="11">
        <v>4807.7599999999993</v>
      </c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</row>
    <row r="32" spans="1:90" s="6" customFormat="1" ht="70.150000000000006" customHeight="1" x14ac:dyDescent="0.2">
      <c r="A32" s="194" t="s">
        <v>121</v>
      </c>
      <c r="B32" s="195"/>
      <c r="C32" s="195"/>
      <c r="D32" s="195"/>
      <c r="E32" s="195"/>
      <c r="F32" s="195"/>
      <c r="G32" s="195"/>
      <c r="H32" s="195"/>
      <c r="I32" s="196"/>
      <c r="J32" s="12"/>
      <c r="K32" s="187" t="s">
        <v>122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3"/>
      <c r="BI32" s="188" t="s">
        <v>5</v>
      </c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1" t="s">
        <v>342</v>
      </c>
      <c r="BU32" s="11">
        <v>17291.100000000002</v>
      </c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</row>
    <row r="33" spans="1:90" s="6" customFormat="1" ht="30" customHeight="1" x14ac:dyDescent="0.2">
      <c r="A33" s="194" t="s">
        <v>123</v>
      </c>
      <c r="B33" s="195"/>
      <c r="C33" s="195"/>
      <c r="D33" s="195"/>
      <c r="E33" s="195"/>
      <c r="F33" s="195"/>
      <c r="G33" s="195"/>
      <c r="H33" s="195"/>
      <c r="I33" s="196"/>
      <c r="J33" s="12"/>
      <c r="K33" s="187" t="s">
        <v>124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3"/>
      <c r="BI33" s="188" t="s">
        <v>5</v>
      </c>
      <c r="BJ33" s="189"/>
      <c r="BK33" s="189"/>
      <c r="BL33" s="189"/>
      <c r="BM33" s="189"/>
      <c r="BN33" s="189"/>
      <c r="BO33" s="189"/>
      <c r="BP33" s="189"/>
      <c r="BQ33" s="189"/>
      <c r="BR33" s="189"/>
      <c r="BS33" s="190"/>
      <c r="BT33" s="11" t="s">
        <v>342</v>
      </c>
      <c r="BU33" s="11">
        <v>46.05</v>
      </c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</row>
    <row r="34" spans="1:90" s="6" customFormat="1" ht="30" customHeight="1" x14ac:dyDescent="0.2">
      <c r="A34" s="194" t="s">
        <v>125</v>
      </c>
      <c r="B34" s="195"/>
      <c r="C34" s="195"/>
      <c r="D34" s="195"/>
      <c r="E34" s="195"/>
      <c r="F34" s="195"/>
      <c r="G34" s="195"/>
      <c r="H34" s="195"/>
      <c r="I34" s="196"/>
      <c r="J34" s="12"/>
      <c r="K34" s="187" t="s">
        <v>126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3"/>
      <c r="BI34" s="188" t="s">
        <v>5</v>
      </c>
      <c r="BJ34" s="189"/>
      <c r="BK34" s="189"/>
      <c r="BL34" s="189"/>
      <c r="BM34" s="189"/>
      <c r="BN34" s="189"/>
      <c r="BO34" s="189"/>
      <c r="BP34" s="189"/>
      <c r="BQ34" s="189"/>
      <c r="BR34" s="189"/>
      <c r="BS34" s="190"/>
      <c r="BT34" s="11" t="s">
        <v>342</v>
      </c>
      <c r="BU34" s="11">
        <v>10017.179999999998</v>
      </c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</row>
    <row r="35" spans="1:90" s="6" customFormat="1" ht="39.75" customHeight="1" x14ac:dyDescent="0.2">
      <c r="A35" s="194" t="s">
        <v>127</v>
      </c>
      <c r="B35" s="195"/>
      <c r="C35" s="195"/>
      <c r="D35" s="195"/>
      <c r="E35" s="195"/>
      <c r="F35" s="195"/>
      <c r="G35" s="195"/>
      <c r="H35" s="195"/>
      <c r="I35" s="196"/>
      <c r="J35" s="93"/>
      <c r="K35" s="187" t="s">
        <v>291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92"/>
      <c r="BI35" s="188" t="s">
        <v>5</v>
      </c>
      <c r="BJ35" s="189"/>
      <c r="BK35" s="189"/>
      <c r="BL35" s="189"/>
      <c r="BM35" s="189"/>
      <c r="BN35" s="189"/>
      <c r="BO35" s="189"/>
      <c r="BP35" s="189"/>
      <c r="BQ35" s="189"/>
      <c r="BR35" s="189"/>
      <c r="BS35" s="190"/>
      <c r="BT35" s="11" t="s">
        <v>342</v>
      </c>
      <c r="BU35" s="11">
        <v>12031.51</v>
      </c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</row>
    <row r="36" spans="1:90" s="6" customFormat="1" ht="13.5" x14ac:dyDescent="0.2">
      <c r="A36" s="194" t="s">
        <v>129</v>
      </c>
      <c r="B36" s="195"/>
      <c r="C36" s="195"/>
      <c r="D36" s="195"/>
      <c r="E36" s="195"/>
      <c r="F36" s="195"/>
      <c r="G36" s="195"/>
      <c r="H36" s="195"/>
      <c r="I36" s="196"/>
      <c r="J36" s="12"/>
      <c r="K36" s="187" t="s">
        <v>128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3"/>
      <c r="BI36" s="188" t="s">
        <v>5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90"/>
      <c r="BT36" s="11" t="s">
        <v>342</v>
      </c>
      <c r="BU36" s="11">
        <v>18189.79</v>
      </c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</row>
    <row r="37" spans="1:90" s="6" customFormat="1" ht="28.9" customHeight="1" x14ac:dyDescent="0.2">
      <c r="A37" s="194" t="s">
        <v>131</v>
      </c>
      <c r="B37" s="195"/>
      <c r="C37" s="195"/>
      <c r="D37" s="195"/>
      <c r="E37" s="195"/>
      <c r="F37" s="195"/>
      <c r="G37" s="195"/>
      <c r="H37" s="195"/>
      <c r="I37" s="196"/>
      <c r="J37" s="12"/>
      <c r="K37" s="187" t="s">
        <v>130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3"/>
      <c r="BI37" s="188" t="s">
        <v>5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90"/>
      <c r="BT37" s="11" t="s">
        <v>342</v>
      </c>
      <c r="BU37" s="11">
        <v>8282.39</v>
      </c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</row>
    <row r="38" spans="1:90" s="6" customFormat="1" ht="28.15" customHeight="1" x14ac:dyDescent="0.2">
      <c r="A38" s="194" t="s">
        <v>133</v>
      </c>
      <c r="B38" s="195"/>
      <c r="C38" s="195"/>
      <c r="D38" s="195"/>
      <c r="E38" s="195"/>
      <c r="F38" s="195"/>
      <c r="G38" s="195"/>
      <c r="H38" s="195"/>
      <c r="I38" s="196"/>
      <c r="J38" s="12"/>
      <c r="K38" s="187" t="s">
        <v>132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3"/>
      <c r="BI38" s="188" t="s">
        <v>5</v>
      </c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1" t="s">
        <v>342</v>
      </c>
      <c r="BU38" s="11">
        <v>5389.2</v>
      </c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</row>
    <row r="39" spans="1:90" s="6" customFormat="1" ht="30" customHeight="1" x14ac:dyDescent="0.2">
      <c r="A39" s="194" t="s">
        <v>135</v>
      </c>
      <c r="B39" s="195"/>
      <c r="C39" s="195"/>
      <c r="D39" s="195"/>
      <c r="E39" s="195"/>
      <c r="F39" s="195"/>
      <c r="G39" s="195"/>
      <c r="H39" s="195"/>
      <c r="I39" s="196"/>
      <c r="J39" s="12"/>
      <c r="K39" s="187" t="s">
        <v>134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3"/>
      <c r="BI39" s="188" t="s">
        <v>5</v>
      </c>
      <c r="BJ39" s="189"/>
      <c r="BK39" s="189"/>
      <c r="BL39" s="189"/>
      <c r="BM39" s="189"/>
      <c r="BN39" s="189"/>
      <c r="BO39" s="189"/>
      <c r="BP39" s="189"/>
      <c r="BQ39" s="189"/>
      <c r="BR39" s="189"/>
      <c r="BS39" s="190"/>
      <c r="BT39" s="11" t="s">
        <v>342</v>
      </c>
      <c r="BU39" s="11">
        <v>1166.25</v>
      </c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</row>
    <row r="40" spans="1:90" s="6" customFormat="1" ht="25.9" customHeight="1" x14ac:dyDescent="0.2">
      <c r="A40" s="194" t="s">
        <v>137</v>
      </c>
      <c r="B40" s="195"/>
      <c r="C40" s="195"/>
      <c r="D40" s="195"/>
      <c r="E40" s="195"/>
      <c r="F40" s="195"/>
      <c r="G40" s="195"/>
      <c r="H40" s="195"/>
      <c r="I40" s="196"/>
      <c r="J40" s="12"/>
      <c r="K40" s="187" t="s">
        <v>136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3"/>
      <c r="BI40" s="188" t="s">
        <v>5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1" t="s">
        <v>342</v>
      </c>
      <c r="BU40" s="11">
        <v>7880.23</v>
      </c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</row>
    <row r="41" spans="1:90" s="6" customFormat="1" ht="16.899999999999999" customHeight="1" x14ac:dyDescent="0.2">
      <c r="A41" s="194" t="s">
        <v>290</v>
      </c>
      <c r="B41" s="195"/>
      <c r="C41" s="195"/>
      <c r="D41" s="195"/>
      <c r="E41" s="195"/>
      <c r="F41" s="195"/>
      <c r="G41" s="195"/>
      <c r="H41" s="195"/>
      <c r="I41" s="196"/>
      <c r="J41" s="12"/>
      <c r="K41" s="187" t="s">
        <v>138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3"/>
      <c r="BI41" s="188" t="s">
        <v>5</v>
      </c>
      <c r="BJ41" s="189"/>
      <c r="BK41" s="189"/>
      <c r="BL41" s="189"/>
      <c r="BM41" s="189"/>
      <c r="BN41" s="189"/>
      <c r="BO41" s="189"/>
      <c r="BP41" s="189"/>
      <c r="BQ41" s="189"/>
      <c r="BR41" s="189"/>
      <c r="BS41" s="190"/>
      <c r="BT41" s="11" t="s">
        <v>342</v>
      </c>
      <c r="BU41" s="11">
        <v>35484.28</v>
      </c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</row>
    <row r="42" spans="1:90" s="6" customFormat="1" ht="45" customHeight="1" x14ac:dyDescent="0.2">
      <c r="A42" s="151" t="s">
        <v>102</v>
      </c>
      <c r="B42" s="152"/>
      <c r="C42" s="152"/>
      <c r="D42" s="152"/>
      <c r="E42" s="152"/>
      <c r="F42" s="152"/>
      <c r="G42" s="152"/>
      <c r="H42" s="152"/>
      <c r="I42" s="153"/>
      <c r="J42" s="5"/>
      <c r="K42" s="154" t="s">
        <v>103</v>
      </c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7"/>
      <c r="BI42" s="155" t="s">
        <v>5</v>
      </c>
      <c r="BJ42" s="156"/>
      <c r="BK42" s="156"/>
      <c r="BL42" s="156"/>
      <c r="BM42" s="156"/>
      <c r="BN42" s="156"/>
      <c r="BO42" s="156"/>
      <c r="BP42" s="156"/>
      <c r="BQ42" s="156"/>
      <c r="BR42" s="156"/>
      <c r="BS42" s="157"/>
      <c r="BT42" s="11" t="s">
        <v>342</v>
      </c>
      <c r="BU42" s="11">
        <v>0</v>
      </c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</row>
    <row r="43" spans="1:90" s="6" customFormat="1" ht="30" customHeight="1" x14ac:dyDescent="0.2">
      <c r="A43" s="151" t="s">
        <v>104</v>
      </c>
      <c r="B43" s="152"/>
      <c r="C43" s="152"/>
      <c r="D43" s="152"/>
      <c r="E43" s="152"/>
      <c r="F43" s="152"/>
      <c r="G43" s="152"/>
      <c r="H43" s="152"/>
      <c r="I43" s="153"/>
      <c r="J43" s="5"/>
      <c r="K43" s="154" t="s">
        <v>105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7"/>
      <c r="BI43" s="155" t="s">
        <v>5</v>
      </c>
      <c r="BJ43" s="156"/>
      <c r="BK43" s="156"/>
      <c r="BL43" s="156"/>
      <c r="BM43" s="156"/>
      <c r="BN43" s="156"/>
      <c r="BO43" s="156"/>
      <c r="BP43" s="156"/>
      <c r="BQ43" s="156"/>
      <c r="BR43" s="156"/>
      <c r="BS43" s="157"/>
      <c r="BT43" s="11" t="s">
        <v>342</v>
      </c>
      <c r="BU43" s="11">
        <v>0</v>
      </c>
      <c r="BV43" s="227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9"/>
    </row>
    <row r="44" spans="1:90" s="6" customFormat="1" ht="30" customHeight="1" x14ac:dyDescent="0.2">
      <c r="A44" s="151" t="s">
        <v>47</v>
      </c>
      <c r="B44" s="152"/>
      <c r="C44" s="152"/>
      <c r="D44" s="152"/>
      <c r="E44" s="152"/>
      <c r="F44" s="152"/>
      <c r="G44" s="152"/>
      <c r="H44" s="152"/>
      <c r="I44" s="153"/>
      <c r="J44" s="5"/>
      <c r="K44" s="154" t="s">
        <v>48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7"/>
      <c r="BI44" s="155" t="s">
        <v>5</v>
      </c>
      <c r="BJ44" s="156"/>
      <c r="BK44" s="156"/>
      <c r="BL44" s="156"/>
      <c r="BM44" s="156"/>
      <c r="BN44" s="156"/>
      <c r="BO44" s="156"/>
      <c r="BP44" s="156"/>
      <c r="BQ44" s="156"/>
      <c r="BR44" s="156"/>
      <c r="BS44" s="157"/>
      <c r="BT44" s="11">
        <f>SUM(BT45:BT54)+BT57</f>
        <v>760172.75</v>
      </c>
      <c r="BU44" s="11">
        <f>SUM(BU45:BU54)+BU57</f>
        <v>2841287.6895733336</v>
      </c>
      <c r="BV44" s="197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6"/>
    </row>
    <row r="45" spans="1:90" s="6" customFormat="1" ht="53.45" customHeight="1" x14ac:dyDescent="0.2">
      <c r="A45" s="151" t="s">
        <v>49</v>
      </c>
      <c r="B45" s="152"/>
      <c r="C45" s="152"/>
      <c r="D45" s="152"/>
      <c r="E45" s="152"/>
      <c r="F45" s="152"/>
      <c r="G45" s="152"/>
      <c r="H45" s="152"/>
      <c r="I45" s="153"/>
      <c r="J45" s="5"/>
      <c r="K45" s="154" t="s">
        <v>139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7"/>
      <c r="BI45" s="155" t="s">
        <v>5</v>
      </c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11">
        <v>262017.21</v>
      </c>
      <c r="BU45" s="11">
        <v>281607.38</v>
      </c>
      <c r="BV45" s="148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50"/>
    </row>
    <row r="46" spans="1:90" s="6" customFormat="1" ht="45" customHeight="1" x14ac:dyDescent="0.2">
      <c r="A46" s="151" t="s">
        <v>50</v>
      </c>
      <c r="B46" s="152"/>
      <c r="C46" s="152"/>
      <c r="D46" s="152"/>
      <c r="E46" s="152"/>
      <c r="F46" s="152"/>
      <c r="G46" s="152"/>
      <c r="H46" s="152"/>
      <c r="I46" s="153"/>
      <c r="J46" s="5"/>
      <c r="K46" s="154" t="s">
        <v>51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7"/>
      <c r="BI46" s="155" t="s">
        <v>5</v>
      </c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1">
        <v>0</v>
      </c>
      <c r="BU46" s="11">
        <v>0</v>
      </c>
      <c r="BV46" s="184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6"/>
    </row>
    <row r="47" spans="1:90" s="6" customFormat="1" ht="31.9" customHeight="1" x14ac:dyDescent="0.2">
      <c r="A47" s="151" t="s">
        <v>52</v>
      </c>
      <c r="B47" s="152"/>
      <c r="C47" s="152"/>
      <c r="D47" s="152"/>
      <c r="E47" s="152"/>
      <c r="F47" s="152"/>
      <c r="G47" s="152"/>
      <c r="H47" s="152"/>
      <c r="I47" s="153"/>
      <c r="J47" s="5"/>
      <c r="K47" s="154" t="s">
        <v>53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7"/>
      <c r="BI47" s="155" t="s">
        <v>5</v>
      </c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1">
        <v>55325.77</v>
      </c>
      <c r="BU47" s="11">
        <v>117830.11</v>
      </c>
      <c r="BV47" s="148" t="s">
        <v>319</v>
      </c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50"/>
    </row>
    <row r="48" spans="1:90" s="6" customFormat="1" ht="29.25" customHeight="1" x14ac:dyDescent="0.2">
      <c r="A48" s="151" t="s">
        <v>54</v>
      </c>
      <c r="B48" s="152"/>
      <c r="C48" s="152"/>
      <c r="D48" s="152"/>
      <c r="E48" s="152"/>
      <c r="F48" s="152"/>
      <c r="G48" s="152"/>
      <c r="H48" s="152"/>
      <c r="I48" s="153"/>
      <c r="J48" s="5"/>
      <c r="K48" s="154" t="s">
        <v>22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7"/>
      <c r="BI48" s="155" t="s">
        <v>5</v>
      </c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1">
        <v>188608.57</v>
      </c>
      <c r="BU48" s="11">
        <v>231331.88</v>
      </c>
      <c r="BV48" s="148" t="s">
        <v>314</v>
      </c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50"/>
    </row>
    <row r="49" spans="1:90" s="6" customFormat="1" ht="45" customHeight="1" x14ac:dyDescent="0.2">
      <c r="A49" s="151" t="s">
        <v>55</v>
      </c>
      <c r="B49" s="152"/>
      <c r="C49" s="152"/>
      <c r="D49" s="152"/>
      <c r="E49" s="152"/>
      <c r="F49" s="152"/>
      <c r="G49" s="152"/>
      <c r="H49" s="152"/>
      <c r="I49" s="153"/>
      <c r="J49" s="5"/>
      <c r="K49" s="154" t="s">
        <v>288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7"/>
      <c r="BI49" s="155" t="s">
        <v>5</v>
      </c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11">
        <v>0</v>
      </c>
      <c r="BU49" s="11">
        <v>174006.88</v>
      </c>
      <c r="BV49" s="148" t="s">
        <v>310</v>
      </c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50"/>
    </row>
    <row r="50" spans="1:90" s="6" customFormat="1" ht="54.6" customHeight="1" x14ac:dyDescent="0.2">
      <c r="A50" s="151" t="s">
        <v>56</v>
      </c>
      <c r="B50" s="152"/>
      <c r="C50" s="152"/>
      <c r="D50" s="152"/>
      <c r="E50" s="152"/>
      <c r="F50" s="152"/>
      <c r="G50" s="152"/>
      <c r="H50" s="152"/>
      <c r="I50" s="153"/>
      <c r="J50" s="5"/>
      <c r="K50" s="154" t="s">
        <v>106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7"/>
      <c r="BI50" s="155" t="s">
        <v>5</v>
      </c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11">
        <v>218051.65</v>
      </c>
      <c r="BU50" s="11">
        <v>247105.78000000003</v>
      </c>
      <c r="BV50" s="148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50"/>
    </row>
    <row r="51" spans="1:90" s="6" customFormat="1" ht="15" customHeight="1" x14ac:dyDescent="0.2">
      <c r="A51" s="151" t="s">
        <v>57</v>
      </c>
      <c r="B51" s="152"/>
      <c r="C51" s="152"/>
      <c r="D51" s="152"/>
      <c r="E51" s="152"/>
      <c r="F51" s="152"/>
      <c r="G51" s="152"/>
      <c r="H51" s="152"/>
      <c r="I51" s="153"/>
      <c r="J51" s="5"/>
      <c r="K51" s="154" t="s">
        <v>107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7"/>
      <c r="BI51" s="155" t="s">
        <v>5</v>
      </c>
      <c r="BJ51" s="156"/>
      <c r="BK51" s="156"/>
      <c r="BL51" s="156"/>
      <c r="BM51" s="156"/>
      <c r="BN51" s="156"/>
      <c r="BO51" s="156"/>
      <c r="BP51" s="156"/>
      <c r="BQ51" s="156"/>
      <c r="BR51" s="156"/>
      <c r="BS51" s="157"/>
      <c r="BT51" s="11">
        <v>0</v>
      </c>
      <c r="BU51" s="11">
        <v>0</v>
      </c>
      <c r="BV51" s="148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50"/>
    </row>
    <row r="52" spans="1:90" s="6" customFormat="1" ht="54.6" customHeight="1" x14ac:dyDescent="0.2">
      <c r="A52" s="151" t="s">
        <v>61</v>
      </c>
      <c r="B52" s="152"/>
      <c r="C52" s="152"/>
      <c r="D52" s="152"/>
      <c r="E52" s="152"/>
      <c r="F52" s="152"/>
      <c r="G52" s="152"/>
      <c r="H52" s="152"/>
      <c r="I52" s="153"/>
      <c r="J52" s="5"/>
      <c r="K52" s="154" t="s">
        <v>23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7"/>
      <c r="BI52" s="155" t="s">
        <v>5</v>
      </c>
      <c r="BJ52" s="156"/>
      <c r="BK52" s="156"/>
      <c r="BL52" s="156"/>
      <c r="BM52" s="156"/>
      <c r="BN52" s="156"/>
      <c r="BO52" s="156"/>
      <c r="BP52" s="156"/>
      <c r="BQ52" s="156"/>
      <c r="BR52" s="156"/>
      <c r="BS52" s="157"/>
      <c r="BT52" s="11">
        <v>3696.13</v>
      </c>
      <c r="BU52" s="11">
        <v>-493608.82400000002</v>
      </c>
      <c r="BV52" s="148" t="s">
        <v>356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50"/>
    </row>
    <row r="53" spans="1:90" s="6" customFormat="1" ht="45.75" customHeight="1" x14ac:dyDescent="0.2">
      <c r="A53" s="151" t="s">
        <v>108</v>
      </c>
      <c r="B53" s="152"/>
      <c r="C53" s="152"/>
      <c r="D53" s="152"/>
      <c r="E53" s="152"/>
      <c r="F53" s="152"/>
      <c r="G53" s="152"/>
      <c r="H53" s="152"/>
      <c r="I53" s="153"/>
      <c r="J53" s="5"/>
      <c r="K53" s="154" t="s">
        <v>24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7"/>
      <c r="BI53" s="155" t="s">
        <v>5</v>
      </c>
      <c r="BJ53" s="156"/>
      <c r="BK53" s="156"/>
      <c r="BL53" s="156"/>
      <c r="BM53" s="156"/>
      <c r="BN53" s="156"/>
      <c r="BO53" s="156"/>
      <c r="BP53" s="156"/>
      <c r="BQ53" s="156"/>
      <c r="BR53" s="156"/>
      <c r="BS53" s="157"/>
      <c r="BT53" s="11">
        <v>22661.890000000003</v>
      </c>
      <c r="BU53" s="11">
        <v>18052.579999999998</v>
      </c>
      <c r="BV53" s="148" t="s">
        <v>317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50"/>
    </row>
    <row r="54" spans="1:90" s="6" customFormat="1" ht="103.15" customHeight="1" x14ac:dyDescent="0.2">
      <c r="A54" s="151" t="s">
        <v>109</v>
      </c>
      <c r="B54" s="152"/>
      <c r="C54" s="152"/>
      <c r="D54" s="152"/>
      <c r="E54" s="152"/>
      <c r="F54" s="152"/>
      <c r="G54" s="152"/>
      <c r="H54" s="152"/>
      <c r="I54" s="153"/>
      <c r="J54" s="5"/>
      <c r="K54" s="154" t="s">
        <v>58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7"/>
      <c r="BI54" s="155" t="s">
        <v>5</v>
      </c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14">
        <v>0</v>
      </c>
      <c r="BU54" s="11">
        <v>7329.7835733333332</v>
      </c>
      <c r="BV54" s="161" t="s">
        <v>309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</row>
    <row r="55" spans="1:90" s="6" customFormat="1" ht="39" customHeight="1" x14ac:dyDescent="0.2">
      <c r="A55" s="151" t="s">
        <v>110</v>
      </c>
      <c r="B55" s="152"/>
      <c r="C55" s="152"/>
      <c r="D55" s="152"/>
      <c r="E55" s="152"/>
      <c r="F55" s="152"/>
      <c r="G55" s="152"/>
      <c r="H55" s="152"/>
      <c r="I55" s="153"/>
      <c r="J55" s="5"/>
      <c r="K55" s="154" t="s">
        <v>59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7"/>
      <c r="BI55" s="155" t="s">
        <v>60</v>
      </c>
      <c r="BJ55" s="156"/>
      <c r="BK55" s="156"/>
      <c r="BL55" s="156"/>
      <c r="BM55" s="156"/>
      <c r="BN55" s="156"/>
      <c r="BO55" s="156"/>
      <c r="BP55" s="156"/>
      <c r="BQ55" s="156"/>
      <c r="BR55" s="156"/>
      <c r="BS55" s="157"/>
      <c r="BT55" s="5" t="s">
        <v>306</v>
      </c>
      <c r="BU55" s="79">
        <v>2054</v>
      </c>
      <c r="BV55" s="161" t="s">
        <v>307</v>
      </c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3"/>
    </row>
    <row r="56" spans="1:90" s="6" customFormat="1" ht="111.75" customHeight="1" x14ac:dyDescent="0.2">
      <c r="A56" s="151" t="s">
        <v>111</v>
      </c>
      <c r="B56" s="152"/>
      <c r="C56" s="152"/>
      <c r="D56" s="152"/>
      <c r="E56" s="152"/>
      <c r="F56" s="152"/>
      <c r="G56" s="152"/>
      <c r="H56" s="152"/>
      <c r="I56" s="153"/>
      <c r="J56" s="5"/>
      <c r="K56" s="154" t="s">
        <v>62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7"/>
      <c r="BI56" s="155" t="s">
        <v>5</v>
      </c>
      <c r="BJ56" s="156"/>
      <c r="BK56" s="156"/>
      <c r="BL56" s="156"/>
      <c r="BM56" s="156"/>
      <c r="BN56" s="156"/>
      <c r="BO56" s="156"/>
      <c r="BP56" s="156"/>
      <c r="BQ56" s="156"/>
      <c r="BR56" s="156"/>
      <c r="BS56" s="157"/>
      <c r="BT56" s="14">
        <v>0</v>
      </c>
      <c r="BU56" s="14">
        <v>0</v>
      </c>
      <c r="BV56" s="158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60"/>
    </row>
    <row r="57" spans="1:90" s="6" customFormat="1" ht="54.6" customHeight="1" x14ac:dyDescent="0.2">
      <c r="A57" s="151" t="s">
        <v>112</v>
      </c>
      <c r="B57" s="152"/>
      <c r="C57" s="152"/>
      <c r="D57" s="152"/>
      <c r="E57" s="152"/>
      <c r="F57" s="152"/>
      <c r="G57" s="152"/>
      <c r="H57" s="152"/>
      <c r="I57" s="153"/>
      <c r="J57" s="5"/>
      <c r="K57" s="154" t="s">
        <v>113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7"/>
      <c r="BI57" s="155" t="s">
        <v>5</v>
      </c>
      <c r="BJ57" s="156"/>
      <c r="BK57" s="156"/>
      <c r="BL57" s="156"/>
      <c r="BM57" s="156"/>
      <c r="BN57" s="156"/>
      <c r="BO57" s="156"/>
      <c r="BP57" s="156"/>
      <c r="BQ57" s="156"/>
      <c r="BR57" s="156"/>
      <c r="BS57" s="157"/>
      <c r="BT57" s="14">
        <f>SUM(BT58:BT67)</f>
        <v>9811.5300000000007</v>
      </c>
      <c r="BU57" s="14">
        <f>SUM(BU58:BU67)</f>
        <v>2257632.12</v>
      </c>
      <c r="BV57" s="148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50"/>
    </row>
    <row r="58" spans="1:90" s="6" customFormat="1" ht="85.9" customHeight="1" x14ac:dyDescent="0.2">
      <c r="A58" s="151" t="s">
        <v>301</v>
      </c>
      <c r="B58" s="152"/>
      <c r="C58" s="152"/>
      <c r="D58" s="152"/>
      <c r="E58" s="152"/>
      <c r="F58" s="152"/>
      <c r="G58" s="152"/>
      <c r="H58" s="152"/>
      <c r="I58" s="153"/>
      <c r="J58" s="5"/>
      <c r="K58" s="154" t="s">
        <v>141</v>
      </c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7"/>
      <c r="BI58" s="155" t="s">
        <v>5</v>
      </c>
      <c r="BJ58" s="156"/>
      <c r="BK58" s="156"/>
      <c r="BL58" s="156"/>
      <c r="BM58" s="156"/>
      <c r="BN58" s="156"/>
      <c r="BO58" s="156"/>
      <c r="BP58" s="156"/>
      <c r="BQ58" s="156"/>
      <c r="BR58" s="156"/>
      <c r="BS58" s="157"/>
      <c r="BT58" s="14">
        <v>0</v>
      </c>
      <c r="BU58" s="11">
        <v>1956764.4499999997</v>
      </c>
      <c r="BV58" s="148" t="s">
        <v>322</v>
      </c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50"/>
    </row>
    <row r="59" spans="1:90" s="6" customFormat="1" ht="35.25" customHeight="1" x14ac:dyDescent="0.2">
      <c r="A59" s="151" t="s">
        <v>302</v>
      </c>
      <c r="B59" s="152"/>
      <c r="C59" s="152"/>
      <c r="D59" s="152"/>
      <c r="E59" s="152"/>
      <c r="F59" s="152"/>
      <c r="G59" s="152"/>
      <c r="H59" s="152"/>
      <c r="I59" s="153"/>
      <c r="J59" s="5"/>
      <c r="K59" s="187" t="s">
        <v>143</v>
      </c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3"/>
      <c r="BI59" s="188" t="s">
        <v>5</v>
      </c>
      <c r="BJ59" s="189"/>
      <c r="BK59" s="189"/>
      <c r="BL59" s="189"/>
      <c r="BM59" s="189"/>
      <c r="BN59" s="189"/>
      <c r="BO59" s="189"/>
      <c r="BP59" s="189"/>
      <c r="BQ59" s="189"/>
      <c r="BR59" s="189"/>
      <c r="BS59" s="190"/>
      <c r="BT59" s="11">
        <v>0</v>
      </c>
      <c r="BU59" s="11">
        <v>43958.85</v>
      </c>
      <c r="BV59" s="148" t="s">
        <v>312</v>
      </c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50"/>
    </row>
    <row r="60" spans="1:90" s="6" customFormat="1" ht="30.6" customHeight="1" x14ac:dyDescent="0.2">
      <c r="A60" s="151" t="s">
        <v>300</v>
      </c>
      <c r="B60" s="152"/>
      <c r="C60" s="152"/>
      <c r="D60" s="152"/>
      <c r="E60" s="152"/>
      <c r="F60" s="152"/>
      <c r="G60" s="152"/>
      <c r="H60" s="152"/>
      <c r="I60" s="153"/>
      <c r="J60" s="5"/>
      <c r="K60" s="154" t="s">
        <v>299</v>
      </c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7"/>
      <c r="BI60" s="155" t="s">
        <v>5</v>
      </c>
      <c r="BJ60" s="156"/>
      <c r="BK60" s="156"/>
      <c r="BL60" s="156"/>
      <c r="BM60" s="156"/>
      <c r="BN60" s="156"/>
      <c r="BO60" s="156"/>
      <c r="BP60" s="156"/>
      <c r="BQ60" s="156"/>
      <c r="BR60" s="156"/>
      <c r="BS60" s="157"/>
      <c r="BT60" s="14">
        <v>0</v>
      </c>
      <c r="BU60" s="14">
        <v>2323.1299999999997</v>
      </c>
      <c r="BV60" s="148" t="s">
        <v>323</v>
      </c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50"/>
    </row>
    <row r="61" spans="1:90" s="6" customFormat="1" ht="30" customHeight="1" x14ac:dyDescent="0.2">
      <c r="A61" s="151" t="s">
        <v>303</v>
      </c>
      <c r="B61" s="152"/>
      <c r="C61" s="152"/>
      <c r="D61" s="152"/>
      <c r="E61" s="152"/>
      <c r="F61" s="152"/>
      <c r="G61" s="152"/>
      <c r="H61" s="152"/>
      <c r="I61" s="153"/>
      <c r="J61" s="18"/>
      <c r="K61" s="154" t="s">
        <v>198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9"/>
      <c r="BI61" s="155" t="s">
        <v>5</v>
      </c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14">
        <v>3812.91</v>
      </c>
      <c r="BU61" s="14">
        <v>6030.88</v>
      </c>
      <c r="BV61" s="148" t="s">
        <v>324</v>
      </c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50"/>
    </row>
    <row r="62" spans="1:90" s="6" customFormat="1" ht="31.9" customHeight="1" x14ac:dyDescent="0.2">
      <c r="A62" s="151" t="s">
        <v>304</v>
      </c>
      <c r="B62" s="152"/>
      <c r="C62" s="152"/>
      <c r="D62" s="152"/>
      <c r="E62" s="152"/>
      <c r="F62" s="152"/>
      <c r="G62" s="152"/>
      <c r="H62" s="152"/>
      <c r="I62" s="153"/>
      <c r="J62" s="18"/>
      <c r="K62" s="154" t="s">
        <v>199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9"/>
      <c r="BI62" s="155" t="s">
        <v>5</v>
      </c>
      <c r="BJ62" s="156"/>
      <c r="BK62" s="156"/>
      <c r="BL62" s="156"/>
      <c r="BM62" s="156"/>
      <c r="BN62" s="156"/>
      <c r="BO62" s="156"/>
      <c r="BP62" s="156"/>
      <c r="BQ62" s="156"/>
      <c r="BR62" s="156"/>
      <c r="BS62" s="157"/>
      <c r="BT62" s="14">
        <v>2725.48</v>
      </c>
      <c r="BU62" s="14">
        <v>2474.0700000000002</v>
      </c>
      <c r="BV62" s="227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9"/>
    </row>
    <row r="63" spans="1:90" s="6" customFormat="1" ht="30" customHeight="1" x14ac:dyDescent="0.2">
      <c r="A63" s="151" t="s">
        <v>305</v>
      </c>
      <c r="B63" s="152"/>
      <c r="C63" s="152"/>
      <c r="D63" s="152"/>
      <c r="E63" s="152"/>
      <c r="F63" s="152"/>
      <c r="G63" s="152"/>
      <c r="H63" s="152"/>
      <c r="I63" s="153"/>
      <c r="J63" s="5"/>
      <c r="K63" s="154" t="s">
        <v>146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7"/>
      <c r="BI63" s="155" t="s">
        <v>5</v>
      </c>
      <c r="BJ63" s="156"/>
      <c r="BK63" s="156"/>
      <c r="BL63" s="156"/>
      <c r="BM63" s="156"/>
      <c r="BN63" s="156"/>
      <c r="BO63" s="156"/>
      <c r="BP63" s="156"/>
      <c r="BQ63" s="156"/>
      <c r="BR63" s="156"/>
      <c r="BS63" s="157"/>
      <c r="BT63" s="14">
        <v>27</v>
      </c>
      <c r="BU63" s="14">
        <v>22.49</v>
      </c>
      <c r="BV63" s="224" t="str">
        <f>BV59</f>
        <v>Обусловлено фактическими результатами деятельности</v>
      </c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6"/>
    </row>
    <row r="64" spans="1:90" s="6" customFormat="1" ht="17.45" customHeight="1" x14ac:dyDescent="0.2">
      <c r="A64" s="151" t="s">
        <v>152</v>
      </c>
      <c r="B64" s="152"/>
      <c r="C64" s="152"/>
      <c r="D64" s="152"/>
      <c r="E64" s="152"/>
      <c r="F64" s="152"/>
      <c r="G64" s="152"/>
      <c r="H64" s="152"/>
      <c r="I64" s="153"/>
      <c r="J64" s="5"/>
      <c r="K64" s="154" t="s">
        <v>148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7"/>
      <c r="BI64" s="155" t="s">
        <v>5</v>
      </c>
      <c r="BJ64" s="156"/>
      <c r="BK64" s="156"/>
      <c r="BL64" s="156"/>
      <c r="BM64" s="156"/>
      <c r="BN64" s="156"/>
      <c r="BO64" s="156"/>
      <c r="BP64" s="156"/>
      <c r="BQ64" s="156"/>
      <c r="BR64" s="156"/>
      <c r="BS64" s="157"/>
      <c r="BT64" s="14">
        <v>1880.3</v>
      </c>
      <c r="BU64" s="14">
        <v>2491.1799999999998</v>
      </c>
      <c r="BV64" s="232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4"/>
    </row>
    <row r="65" spans="1:90" s="6" customFormat="1" ht="17.45" customHeight="1" x14ac:dyDescent="0.2">
      <c r="A65" s="151" t="s">
        <v>194</v>
      </c>
      <c r="B65" s="152"/>
      <c r="C65" s="152"/>
      <c r="D65" s="152"/>
      <c r="E65" s="152"/>
      <c r="F65" s="152"/>
      <c r="G65" s="152"/>
      <c r="H65" s="152"/>
      <c r="I65" s="153"/>
      <c r="J65" s="5"/>
      <c r="K65" s="154" t="s">
        <v>150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7"/>
      <c r="BI65" s="155" t="s">
        <v>5</v>
      </c>
      <c r="BJ65" s="156"/>
      <c r="BK65" s="156"/>
      <c r="BL65" s="156"/>
      <c r="BM65" s="156"/>
      <c r="BN65" s="156"/>
      <c r="BO65" s="156"/>
      <c r="BP65" s="156"/>
      <c r="BQ65" s="156"/>
      <c r="BR65" s="156"/>
      <c r="BS65" s="157"/>
      <c r="BT65" s="14">
        <v>1149.8399999999999</v>
      </c>
      <c r="BU65" s="14">
        <v>1104.23</v>
      </c>
      <c r="BV65" s="232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4"/>
    </row>
    <row r="66" spans="1:90" s="6" customFormat="1" ht="17.45" customHeight="1" x14ac:dyDescent="0.2">
      <c r="A66" s="151" t="s">
        <v>201</v>
      </c>
      <c r="B66" s="152"/>
      <c r="C66" s="152"/>
      <c r="D66" s="152"/>
      <c r="E66" s="152"/>
      <c r="F66" s="152"/>
      <c r="G66" s="152"/>
      <c r="H66" s="152"/>
      <c r="I66" s="153"/>
      <c r="J66" s="5"/>
      <c r="K66" s="154" t="s">
        <v>151</v>
      </c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7"/>
      <c r="BI66" s="155" t="s">
        <v>5</v>
      </c>
      <c r="BJ66" s="156"/>
      <c r="BK66" s="156"/>
      <c r="BL66" s="156"/>
      <c r="BM66" s="156"/>
      <c r="BN66" s="156"/>
      <c r="BO66" s="156"/>
      <c r="BP66" s="156"/>
      <c r="BQ66" s="156"/>
      <c r="BR66" s="156"/>
      <c r="BS66" s="157"/>
      <c r="BT66" s="14">
        <v>0</v>
      </c>
      <c r="BU66" s="14">
        <v>2571.4299999999998</v>
      </c>
      <c r="BV66" s="232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4"/>
    </row>
    <row r="67" spans="1:90" s="6" customFormat="1" ht="42.6" customHeight="1" x14ac:dyDescent="0.2">
      <c r="A67" s="151" t="s">
        <v>202</v>
      </c>
      <c r="B67" s="152"/>
      <c r="C67" s="152"/>
      <c r="D67" s="152"/>
      <c r="E67" s="152"/>
      <c r="F67" s="152"/>
      <c r="G67" s="152"/>
      <c r="H67" s="152"/>
      <c r="I67" s="153"/>
      <c r="J67" s="5"/>
      <c r="K67" s="154" t="s">
        <v>153</v>
      </c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7"/>
      <c r="BI67" s="155" t="s">
        <v>5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7"/>
      <c r="BT67" s="14">
        <f>9811.53-SUM(BT58:BT66)</f>
        <v>216.00000000000182</v>
      </c>
      <c r="BU67" s="14">
        <f>2431639-SUM(BU58:BU66)-BU49</f>
        <v>239891.4100000005</v>
      </c>
      <c r="BV67" s="227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9"/>
    </row>
    <row r="68" spans="1:90" s="6" customFormat="1" ht="57.75" customHeight="1" x14ac:dyDescent="0.2">
      <c r="A68" s="151" t="s">
        <v>15</v>
      </c>
      <c r="B68" s="152"/>
      <c r="C68" s="152"/>
      <c r="D68" s="152"/>
      <c r="E68" s="152"/>
      <c r="F68" s="152"/>
      <c r="G68" s="152"/>
      <c r="H68" s="152"/>
      <c r="I68" s="153"/>
      <c r="J68" s="5"/>
      <c r="K68" s="154" t="s">
        <v>25</v>
      </c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7"/>
      <c r="BI68" s="155" t="s">
        <v>5</v>
      </c>
      <c r="BJ68" s="156"/>
      <c r="BK68" s="156"/>
      <c r="BL68" s="156"/>
      <c r="BM68" s="156"/>
      <c r="BN68" s="156"/>
      <c r="BO68" s="156"/>
      <c r="BP68" s="156"/>
      <c r="BQ68" s="156"/>
      <c r="BR68" s="156"/>
      <c r="BS68" s="157"/>
      <c r="BT68" s="14">
        <v>-425085.97</v>
      </c>
      <c r="BU68" s="11">
        <v>1283859.7117846522</v>
      </c>
      <c r="BV68" s="158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60"/>
    </row>
    <row r="69" spans="1:90" s="6" customFormat="1" ht="30" customHeight="1" x14ac:dyDescent="0.2">
      <c r="A69" s="151" t="s">
        <v>16</v>
      </c>
      <c r="B69" s="152"/>
      <c r="C69" s="152"/>
      <c r="D69" s="152"/>
      <c r="E69" s="152"/>
      <c r="F69" s="152"/>
      <c r="G69" s="152"/>
      <c r="H69" s="152"/>
      <c r="I69" s="153"/>
      <c r="J69" s="5"/>
      <c r="K69" s="154" t="s">
        <v>63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7"/>
      <c r="BI69" s="155" t="s">
        <v>5</v>
      </c>
      <c r="BJ69" s="156"/>
      <c r="BK69" s="156"/>
      <c r="BL69" s="156"/>
      <c r="BM69" s="156"/>
      <c r="BN69" s="156"/>
      <c r="BO69" s="156"/>
      <c r="BP69" s="156"/>
      <c r="BQ69" s="156"/>
      <c r="BR69" s="156"/>
      <c r="BS69" s="157"/>
      <c r="BT69" s="5" t="s">
        <v>204</v>
      </c>
      <c r="BU69" s="14">
        <f>BU22+BU24+BU26</f>
        <v>149833.4</v>
      </c>
      <c r="BV69" s="158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60"/>
    </row>
    <row r="70" spans="1:90" s="6" customFormat="1" ht="45" customHeight="1" x14ac:dyDescent="0.2">
      <c r="A70" s="151" t="s">
        <v>17</v>
      </c>
      <c r="B70" s="152"/>
      <c r="C70" s="152"/>
      <c r="D70" s="152"/>
      <c r="E70" s="152"/>
      <c r="F70" s="152"/>
      <c r="G70" s="152"/>
      <c r="H70" s="152"/>
      <c r="I70" s="153"/>
      <c r="J70" s="5"/>
      <c r="K70" s="154" t="s">
        <v>64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7"/>
      <c r="BI70" s="155" t="s">
        <v>5</v>
      </c>
      <c r="BJ70" s="156"/>
      <c r="BK70" s="156"/>
      <c r="BL70" s="156"/>
      <c r="BM70" s="156"/>
      <c r="BN70" s="156"/>
      <c r="BO70" s="156"/>
      <c r="BP70" s="156"/>
      <c r="BQ70" s="156"/>
      <c r="BR70" s="156"/>
      <c r="BS70" s="157"/>
      <c r="BT70" s="11">
        <v>448331.47</v>
      </c>
      <c r="BU70" s="11">
        <v>542550.87</v>
      </c>
      <c r="BV70" s="148" t="s">
        <v>316</v>
      </c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50"/>
    </row>
    <row r="71" spans="1:90" s="6" customFormat="1" ht="44.45" customHeight="1" x14ac:dyDescent="0.2">
      <c r="A71" s="151" t="s">
        <v>7</v>
      </c>
      <c r="B71" s="152"/>
      <c r="C71" s="152"/>
      <c r="D71" s="152"/>
      <c r="E71" s="152"/>
      <c r="F71" s="152"/>
      <c r="G71" s="152"/>
      <c r="H71" s="152"/>
      <c r="I71" s="153"/>
      <c r="J71" s="5"/>
      <c r="K71" s="154" t="s">
        <v>114</v>
      </c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7"/>
      <c r="BI71" s="155" t="s">
        <v>65</v>
      </c>
      <c r="BJ71" s="156"/>
      <c r="BK71" s="156"/>
      <c r="BL71" s="156"/>
      <c r="BM71" s="156"/>
      <c r="BN71" s="156"/>
      <c r="BO71" s="156"/>
      <c r="BP71" s="156"/>
      <c r="BQ71" s="156"/>
      <c r="BR71" s="156"/>
      <c r="BS71" s="157"/>
      <c r="BT71" s="11">
        <v>282.93</v>
      </c>
      <c r="BU71" s="11">
        <v>287.68023276231997</v>
      </c>
      <c r="BV71" s="148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50"/>
    </row>
    <row r="72" spans="1:90" s="6" customFormat="1" ht="60" customHeight="1" x14ac:dyDescent="0.2">
      <c r="A72" s="151" t="s">
        <v>47</v>
      </c>
      <c r="B72" s="152"/>
      <c r="C72" s="152"/>
      <c r="D72" s="152"/>
      <c r="E72" s="152"/>
      <c r="F72" s="152"/>
      <c r="G72" s="152"/>
      <c r="H72" s="152"/>
      <c r="I72" s="153"/>
      <c r="J72" s="5"/>
      <c r="K72" s="154" t="s">
        <v>115</v>
      </c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7"/>
      <c r="BI72" s="161" t="s">
        <v>154</v>
      </c>
      <c r="BJ72" s="162"/>
      <c r="BK72" s="162"/>
      <c r="BL72" s="162"/>
      <c r="BM72" s="162"/>
      <c r="BN72" s="162"/>
      <c r="BO72" s="162"/>
      <c r="BP72" s="162"/>
      <c r="BQ72" s="162"/>
      <c r="BR72" s="162"/>
      <c r="BS72" s="163"/>
      <c r="BT72" s="14">
        <f>BT70/BT71</f>
        <v>1584.6020923903438</v>
      </c>
      <c r="BU72" s="14">
        <f>BU70/BU71</f>
        <v>1885.9511645635134</v>
      </c>
      <c r="BV72" s="148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50"/>
    </row>
    <row r="73" spans="1:90" s="6" customFormat="1" ht="71.25" customHeight="1" x14ac:dyDescent="0.2">
      <c r="A73" s="151" t="s">
        <v>26</v>
      </c>
      <c r="B73" s="152"/>
      <c r="C73" s="152"/>
      <c r="D73" s="152"/>
      <c r="E73" s="152"/>
      <c r="F73" s="152"/>
      <c r="G73" s="152"/>
      <c r="H73" s="152"/>
      <c r="I73" s="153"/>
      <c r="J73" s="5"/>
      <c r="K73" s="154" t="s">
        <v>67</v>
      </c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7"/>
      <c r="BI73" s="155" t="s">
        <v>38</v>
      </c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5" t="s">
        <v>38</v>
      </c>
      <c r="BU73" s="5" t="s">
        <v>38</v>
      </c>
      <c r="BV73" s="161" t="s">
        <v>38</v>
      </c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3"/>
    </row>
    <row r="74" spans="1:90" s="6" customFormat="1" ht="30" customHeight="1" x14ac:dyDescent="0.2">
      <c r="A74" s="151" t="s">
        <v>6</v>
      </c>
      <c r="B74" s="152"/>
      <c r="C74" s="152"/>
      <c r="D74" s="152"/>
      <c r="E74" s="152"/>
      <c r="F74" s="152"/>
      <c r="G74" s="152"/>
      <c r="H74" s="152"/>
      <c r="I74" s="153"/>
      <c r="J74" s="5"/>
      <c r="K74" s="154" t="s">
        <v>68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7"/>
      <c r="BI74" s="155" t="s">
        <v>69</v>
      </c>
      <c r="BJ74" s="156"/>
      <c r="BK74" s="156"/>
      <c r="BL74" s="156"/>
      <c r="BM74" s="156"/>
      <c r="BN74" s="156"/>
      <c r="BO74" s="156"/>
      <c r="BP74" s="156"/>
      <c r="BQ74" s="156"/>
      <c r="BR74" s="156"/>
      <c r="BS74" s="157"/>
      <c r="BT74" s="5" t="s">
        <v>306</v>
      </c>
      <c r="BU74" s="79">
        <v>111096</v>
      </c>
      <c r="BV74" s="161" t="s">
        <v>308</v>
      </c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3"/>
    </row>
    <row r="75" spans="1:90" s="6" customFormat="1" ht="15" customHeight="1" x14ac:dyDescent="0.2">
      <c r="A75" s="151" t="s">
        <v>70</v>
      </c>
      <c r="B75" s="152"/>
      <c r="C75" s="152"/>
      <c r="D75" s="152"/>
      <c r="E75" s="152"/>
      <c r="F75" s="152"/>
      <c r="G75" s="152"/>
      <c r="H75" s="152"/>
      <c r="I75" s="153"/>
      <c r="J75" s="5"/>
      <c r="K75" s="154" t="s">
        <v>71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7"/>
      <c r="BI75" s="155" t="s">
        <v>72</v>
      </c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5" t="s">
        <v>306</v>
      </c>
      <c r="BU75" s="11">
        <v>1885.9</v>
      </c>
      <c r="BV75" s="158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60"/>
    </row>
    <row r="76" spans="1:90" s="6" customFormat="1" ht="30" hidden="1" customHeight="1" x14ac:dyDescent="0.2">
      <c r="A76" s="151" t="s">
        <v>73</v>
      </c>
      <c r="B76" s="152"/>
      <c r="C76" s="152"/>
      <c r="D76" s="152"/>
      <c r="E76" s="152"/>
      <c r="F76" s="152"/>
      <c r="G76" s="152"/>
      <c r="H76" s="152"/>
      <c r="I76" s="153"/>
      <c r="J76" s="5"/>
      <c r="K76" s="154" t="s">
        <v>74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7"/>
      <c r="BI76" s="155" t="s">
        <v>72</v>
      </c>
      <c r="BJ76" s="156"/>
      <c r="BK76" s="156"/>
      <c r="BL76" s="156"/>
      <c r="BM76" s="156"/>
      <c r="BN76" s="156"/>
      <c r="BO76" s="156"/>
      <c r="BP76" s="156"/>
      <c r="BQ76" s="156"/>
      <c r="BR76" s="156"/>
      <c r="BS76" s="157"/>
      <c r="BT76" s="5" t="s">
        <v>306</v>
      </c>
      <c r="BU76" s="11"/>
      <c r="BV76" s="158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60"/>
    </row>
    <row r="77" spans="1:90" s="6" customFormat="1" ht="30" customHeight="1" x14ac:dyDescent="0.2">
      <c r="A77" s="177" t="s">
        <v>155</v>
      </c>
      <c r="B77" s="178"/>
      <c r="C77" s="178"/>
      <c r="D77" s="178"/>
      <c r="E77" s="178"/>
      <c r="F77" s="178"/>
      <c r="G77" s="178"/>
      <c r="H77" s="178"/>
      <c r="I77" s="179"/>
      <c r="J77" s="174" t="s">
        <v>156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6"/>
      <c r="BI77" s="155" t="s">
        <v>72</v>
      </c>
      <c r="BJ77" s="156"/>
      <c r="BK77" s="156"/>
      <c r="BL77" s="156"/>
      <c r="BM77" s="156"/>
      <c r="BN77" s="156"/>
      <c r="BO77" s="156"/>
      <c r="BP77" s="156"/>
      <c r="BQ77" s="156"/>
      <c r="BR77" s="156"/>
      <c r="BS77" s="157"/>
      <c r="BT77" s="5" t="s">
        <v>306</v>
      </c>
      <c r="BU77" s="11">
        <v>1224.4000000000001</v>
      </c>
      <c r="BV77" s="158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7"/>
    </row>
    <row r="78" spans="1:90" s="6" customFormat="1" ht="30" customHeight="1" x14ac:dyDescent="0.2">
      <c r="A78" s="151" t="s">
        <v>157</v>
      </c>
      <c r="B78" s="164"/>
      <c r="C78" s="164"/>
      <c r="D78" s="164"/>
      <c r="E78" s="164"/>
      <c r="F78" s="164"/>
      <c r="G78" s="164"/>
      <c r="H78" s="164"/>
      <c r="I78" s="165"/>
      <c r="J78" s="174" t="s">
        <v>158</v>
      </c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6"/>
      <c r="BI78" s="155" t="s">
        <v>72</v>
      </c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5" t="s">
        <v>306</v>
      </c>
      <c r="BU78" s="11">
        <v>205.6</v>
      </c>
      <c r="BV78" s="8"/>
      <c r="BW78" s="180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2"/>
    </row>
    <row r="79" spans="1:90" s="6" customFormat="1" ht="30" customHeight="1" x14ac:dyDescent="0.2">
      <c r="A79" s="151" t="s">
        <v>159</v>
      </c>
      <c r="B79" s="164"/>
      <c r="C79" s="164"/>
      <c r="D79" s="164"/>
      <c r="E79" s="164"/>
      <c r="F79" s="164"/>
      <c r="G79" s="164"/>
      <c r="H79" s="164"/>
      <c r="I79" s="165"/>
      <c r="J79" s="174" t="s">
        <v>160</v>
      </c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6"/>
      <c r="BI79" s="155" t="s">
        <v>72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5" t="s">
        <v>306</v>
      </c>
      <c r="BU79" s="11">
        <v>455.9</v>
      </c>
      <c r="BV79" s="8"/>
      <c r="BW79" s="159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/>
      <c r="CI79" s="166"/>
      <c r="CJ79" s="166"/>
      <c r="CK79" s="166"/>
      <c r="CL79" s="167"/>
    </row>
    <row r="80" spans="1:90" s="6" customFormat="1" ht="30" customHeight="1" x14ac:dyDescent="0.2">
      <c r="A80" s="151" t="s">
        <v>75</v>
      </c>
      <c r="B80" s="152"/>
      <c r="C80" s="152"/>
      <c r="D80" s="152"/>
      <c r="E80" s="152"/>
      <c r="F80" s="152"/>
      <c r="G80" s="152"/>
      <c r="H80" s="152"/>
      <c r="I80" s="153"/>
      <c r="J80" s="5"/>
      <c r="K80" s="154" t="s">
        <v>76</v>
      </c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7"/>
      <c r="BI80" s="155" t="s">
        <v>77</v>
      </c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5" t="s">
        <v>204</v>
      </c>
      <c r="BU80" s="11">
        <v>13265.75</v>
      </c>
      <c r="BV80" s="171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60"/>
    </row>
    <row r="81" spans="1:90" s="6" customFormat="1" ht="30" customHeight="1" x14ac:dyDescent="0.2">
      <c r="A81" s="151" t="s">
        <v>161</v>
      </c>
      <c r="B81" s="152"/>
      <c r="C81" s="152"/>
      <c r="D81" s="152"/>
      <c r="E81" s="152"/>
      <c r="F81" s="152"/>
      <c r="G81" s="152"/>
      <c r="H81" s="152"/>
      <c r="I81" s="153"/>
      <c r="J81" s="158" t="s">
        <v>162</v>
      </c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60"/>
      <c r="BI81" s="155" t="s">
        <v>77</v>
      </c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5" t="s">
        <v>204</v>
      </c>
      <c r="BU81" s="11">
        <v>1029.74</v>
      </c>
      <c r="BV81" s="158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60"/>
    </row>
    <row r="82" spans="1:90" s="6" customFormat="1" ht="30" customHeight="1" x14ac:dyDescent="0.2">
      <c r="A82" s="151" t="s">
        <v>163</v>
      </c>
      <c r="B82" s="164"/>
      <c r="C82" s="164"/>
      <c r="D82" s="164"/>
      <c r="E82" s="164"/>
      <c r="F82" s="164"/>
      <c r="G82" s="164"/>
      <c r="H82" s="164"/>
      <c r="I82" s="165"/>
      <c r="J82" s="171" t="s">
        <v>164</v>
      </c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3"/>
      <c r="BI82" s="155" t="s">
        <v>77</v>
      </c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5" t="s">
        <v>204</v>
      </c>
      <c r="BU82" s="11">
        <v>569.20000000000005</v>
      </c>
      <c r="BV82" s="158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7"/>
    </row>
    <row r="83" spans="1:90" s="6" customFormat="1" ht="30" customHeight="1" x14ac:dyDescent="0.2">
      <c r="A83" s="151" t="s">
        <v>165</v>
      </c>
      <c r="B83" s="164"/>
      <c r="C83" s="164"/>
      <c r="D83" s="164"/>
      <c r="E83" s="164"/>
      <c r="F83" s="164"/>
      <c r="G83" s="164"/>
      <c r="H83" s="164"/>
      <c r="I83" s="165"/>
      <c r="J83" s="171" t="s">
        <v>166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3"/>
      <c r="BI83" s="155" t="s">
        <v>77</v>
      </c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5" t="s">
        <v>204</v>
      </c>
      <c r="BU83" s="11">
        <v>4111.97</v>
      </c>
      <c r="BV83" s="171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7"/>
    </row>
    <row r="84" spans="1:90" s="6" customFormat="1" ht="30" customHeight="1" x14ac:dyDescent="0.2">
      <c r="A84" s="151" t="s">
        <v>167</v>
      </c>
      <c r="B84" s="164"/>
      <c r="C84" s="164"/>
      <c r="D84" s="164"/>
      <c r="E84" s="164"/>
      <c r="F84" s="164"/>
      <c r="G84" s="164"/>
      <c r="H84" s="164"/>
      <c r="I84" s="165"/>
      <c r="J84" s="171" t="s">
        <v>168</v>
      </c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3"/>
      <c r="BI84" s="155" t="s">
        <v>77</v>
      </c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5" t="s">
        <v>204</v>
      </c>
      <c r="BU84" s="11">
        <v>7554.84</v>
      </c>
      <c r="BV84" s="158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7"/>
    </row>
    <row r="85" spans="1:90" s="6" customFormat="1" ht="30" customHeight="1" x14ac:dyDescent="0.2">
      <c r="A85" s="151" t="s">
        <v>78</v>
      </c>
      <c r="B85" s="152"/>
      <c r="C85" s="152"/>
      <c r="D85" s="152"/>
      <c r="E85" s="152"/>
      <c r="F85" s="152"/>
      <c r="G85" s="152"/>
      <c r="H85" s="152"/>
      <c r="I85" s="153"/>
      <c r="J85" s="5"/>
      <c r="K85" s="154" t="s">
        <v>79</v>
      </c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7"/>
      <c r="BI85" s="155" t="s">
        <v>77</v>
      </c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5" t="s">
        <v>204</v>
      </c>
      <c r="BU85" s="11">
        <v>27766</v>
      </c>
      <c r="BV85" s="158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60"/>
    </row>
    <row r="86" spans="1:90" s="6" customFormat="1" ht="29.25" customHeight="1" x14ac:dyDescent="0.2">
      <c r="A86" s="151" t="s">
        <v>169</v>
      </c>
      <c r="B86" s="152"/>
      <c r="C86" s="152"/>
      <c r="D86" s="152"/>
      <c r="E86" s="152"/>
      <c r="F86" s="152"/>
      <c r="G86" s="152"/>
      <c r="H86" s="152"/>
      <c r="I86" s="153"/>
      <c r="J86" s="158" t="s">
        <v>170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60"/>
      <c r="BI86" s="155" t="s">
        <v>77</v>
      </c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5" t="s">
        <v>204</v>
      </c>
      <c r="BU86" s="11">
        <v>7268.5</v>
      </c>
      <c r="BV86" s="158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60"/>
    </row>
    <row r="87" spans="1:90" s="6" customFormat="1" ht="30" customHeight="1" x14ac:dyDescent="0.2">
      <c r="A87" s="151" t="s">
        <v>171</v>
      </c>
      <c r="B87" s="164"/>
      <c r="C87" s="164"/>
      <c r="D87" s="164"/>
      <c r="E87" s="164"/>
      <c r="F87" s="164"/>
      <c r="G87" s="164"/>
      <c r="H87" s="164"/>
      <c r="I87" s="165"/>
      <c r="J87" s="158" t="s">
        <v>172</v>
      </c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7"/>
      <c r="BI87" s="155" t="s">
        <v>77</v>
      </c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5" t="s">
        <v>204</v>
      </c>
      <c r="BU87" s="11">
        <v>4140.1000000000004</v>
      </c>
      <c r="BV87" s="158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7"/>
    </row>
    <row r="88" spans="1:90" s="6" customFormat="1" ht="30" customHeight="1" x14ac:dyDescent="0.2">
      <c r="A88" s="151" t="s">
        <v>173</v>
      </c>
      <c r="B88" s="164"/>
      <c r="C88" s="164"/>
      <c r="D88" s="164"/>
      <c r="E88" s="164"/>
      <c r="F88" s="164"/>
      <c r="G88" s="164"/>
      <c r="H88" s="164"/>
      <c r="I88" s="165"/>
      <c r="J88" s="158" t="s">
        <v>174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7"/>
      <c r="BI88" s="155" t="s">
        <v>77</v>
      </c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5" t="s">
        <v>204</v>
      </c>
      <c r="BU88" s="11">
        <v>16357.4</v>
      </c>
      <c r="BV88" s="158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7"/>
    </row>
    <row r="89" spans="1:90" s="6" customFormat="1" ht="30" customHeight="1" x14ac:dyDescent="0.2">
      <c r="A89" s="151" t="s">
        <v>175</v>
      </c>
      <c r="B89" s="164"/>
      <c r="C89" s="164"/>
      <c r="D89" s="164"/>
      <c r="E89" s="164"/>
      <c r="F89" s="164"/>
      <c r="G89" s="164"/>
      <c r="H89" s="164"/>
      <c r="I89" s="165"/>
      <c r="J89" s="158" t="s">
        <v>176</v>
      </c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7"/>
      <c r="BI89" s="155" t="s">
        <v>77</v>
      </c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5" t="s">
        <v>204</v>
      </c>
      <c r="BU89" s="11">
        <v>0</v>
      </c>
      <c r="BV89" s="158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66"/>
      <c r="CJ89" s="166"/>
      <c r="CK89" s="166"/>
      <c r="CL89" s="167"/>
    </row>
    <row r="90" spans="1:90" s="6" customFormat="1" ht="15" customHeight="1" x14ac:dyDescent="0.2">
      <c r="A90" s="151" t="s">
        <v>80</v>
      </c>
      <c r="B90" s="152"/>
      <c r="C90" s="152"/>
      <c r="D90" s="152"/>
      <c r="E90" s="152"/>
      <c r="F90" s="152"/>
      <c r="G90" s="152"/>
      <c r="H90" s="152"/>
      <c r="I90" s="153"/>
      <c r="J90" s="5"/>
      <c r="K90" s="154" t="s">
        <v>81</v>
      </c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7"/>
      <c r="BI90" s="155" t="s">
        <v>82</v>
      </c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5" t="s">
        <v>204</v>
      </c>
      <c r="BU90" s="11">
        <v>8231.04363636364</v>
      </c>
      <c r="BV90" s="158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60"/>
    </row>
    <row r="91" spans="1:90" s="6" customFormat="1" ht="30" customHeight="1" x14ac:dyDescent="0.2">
      <c r="A91" s="151" t="s">
        <v>177</v>
      </c>
      <c r="B91" s="152"/>
      <c r="C91" s="152"/>
      <c r="D91" s="152"/>
      <c r="E91" s="152"/>
      <c r="F91" s="152"/>
      <c r="G91" s="152"/>
      <c r="H91" s="152"/>
      <c r="I91" s="153"/>
      <c r="J91" s="158" t="s">
        <v>178</v>
      </c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60"/>
      <c r="BI91" s="155" t="s">
        <v>82</v>
      </c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5" t="s">
        <v>204</v>
      </c>
      <c r="BU91" s="11">
        <v>667.4</v>
      </c>
      <c r="BV91" s="158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60"/>
    </row>
    <row r="92" spans="1:90" s="6" customFormat="1" ht="30" customHeight="1" x14ac:dyDescent="0.2">
      <c r="A92" s="151" t="s">
        <v>179</v>
      </c>
      <c r="B92" s="164"/>
      <c r="C92" s="164"/>
      <c r="D92" s="164"/>
      <c r="E92" s="164"/>
      <c r="F92" s="164"/>
      <c r="G92" s="164"/>
      <c r="H92" s="164"/>
      <c r="I92" s="165"/>
      <c r="J92" s="158" t="s">
        <v>180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7"/>
      <c r="BI92" s="155" t="s">
        <v>82</v>
      </c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5" t="s">
        <v>204</v>
      </c>
      <c r="BU92" s="11">
        <v>455</v>
      </c>
      <c r="BV92" s="158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7"/>
    </row>
    <row r="93" spans="1:90" s="6" customFormat="1" ht="30" customHeight="1" x14ac:dyDescent="0.2">
      <c r="A93" s="151" t="s">
        <v>181</v>
      </c>
      <c r="B93" s="164"/>
      <c r="C93" s="164"/>
      <c r="D93" s="164"/>
      <c r="E93" s="164"/>
      <c r="F93" s="164"/>
      <c r="G93" s="164"/>
      <c r="H93" s="164"/>
      <c r="I93" s="165"/>
      <c r="J93" s="158" t="s">
        <v>182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7"/>
      <c r="BI93" s="155" t="s">
        <v>82</v>
      </c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5" t="s">
        <v>204</v>
      </c>
      <c r="BU93" s="11">
        <v>2796.6836363636403</v>
      </c>
      <c r="BV93" s="158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7"/>
    </row>
    <row r="94" spans="1:90" s="6" customFormat="1" ht="30" customHeight="1" x14ac:dyDescent="0.2">
      <c r="A94" s="151" t="s">
        <v>183</v>
      </c>
      <c r="B94" s="164"/>
      <c r="C94" s="164"/>
      <c r="D94" s="164"/>
      <c r="E94" s="164"/>
      <c r="F94" s="164"/>
      <c r="G94" s="164"/>
      <c r="H94" s="164"/>
      <c r="I94" s="165"/>
      <c r="J94" s="158" t="s">
        <v>184</v>
      </c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7"/>
      <c r="BI94" s="155" t="s">
        <v>82</v>
      </c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5" t="s">
        <v>204</v>
      </c>
      <c r="BU94" s="11">
        <v>4311.9599999999991</v>
      </c>
      <c r="BV94" s="158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7"/>
    </row>
    <row r="95" spans="1:90" s="6" customFormat="1" ht="15" customHeight="1" x14ac:dyDescent="0.2">
      <c r="A95" s="151" t="s">
        <v>83</v>
      </c>
      <c r="B95" s="152"/>
      <c r="C95" s="152"/>
      <c r="D95" s="152"/>
      <c r="E95" s="152"/>
      <c r="F95" s="152"/>
      <c r="G95" s="152"/>
      <c r="H95" s="152"/>
      <c r="I95" s="153"/>
      <c r="J95" s="5"/>
      <c r="K95" s="154" t="s">
        <v>84</v>
      </c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7"/>
      <c r="BI95" s="155" t="s">
        <v>66</v>
      </c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5" t="s">
        <v>204</v>
      </c>
      <c r="BU95" s="11">
        <v>11.99</v>
      </c>
      <c r="BV95" s="158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60"/>
    </row>
    <row r="96" spans="1:90" s="6" customFormat="1" ht="41.45" customHeight="1" x14ac:dyDescent="0.2">
      <c r="A96" s="151" t="s">
        <v>85</v>
      </c>
      <c r="B96" s="152"/>
      <c r="C96" s="152"/>
      <c r="D96" s="152"/>
      <c r="E96" s="152"/>
      <c r="F96" s="152"/>
      <c r="G96" s="152"/>
      <c r="H96" s="152"/>
      <c r="I96" s="153"/>
      <c r="J96" s="5"/>
      <c r="K96" s="154" t="s">
        <v>86</v>
      </c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7"/>
      <c r="BI96" s="155" t="s">
        <v>5</v>
      </c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1">
        <v>55714.7977574873</v>
      </c>
      <c r="BU96" s="11">
        <v>96428.630699999994</v>
      </c>
      <c r="BV96" s="161" t="s">
        <v>365</v>
      </c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3"/>
    </row>
    <row r="97" spans="1:90" s="6" customFormat="1" ht="30" customHeight="1" x14ac:dyDescent="0.2">
      <c r="A97" s="151" t="s">
        <v>87</v>
      </c>
      <c r="B97" s="152"/>
      <c r="C97" s="152"/>
      <c r="D97" s="152"/>
      <c r="E97" s="152"/>
      <c r="F97" s="152"/>
      <c r="G97" s="152"/>
      <c r="H97" s="152"/>
      <c r="I97" s="153"/>
      <c r="J97" s="5"/>
      <c r="K97" s="154" t="s">
        <v>88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7"/>
      <c r="BI97" s="155" t="s">
        <v>5</v>
      </c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1">
        <v>0</v>
      </c>
      <c r="BU97" s="11">
        <v>607.56284333333303</v>
      </c>
      <c r="BV97" s="161" t="s">
        <v>363</v>
      </c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3"/>
    </row>
    <row r="98" spans="1:90" s="6" customFormat="1" ht="45" customHeight="1" x14ac:dyDescent="0.2">
      <c r="A98" s="151" t="s">
        <v>89</v>
      </c>
      <c r="B98" s="152"/>
      <c r="C98" s="152"/>
      <c r="D98" s="152"/>
      <c r="E98" s="152"/>
      <c r="F98" s="152"/>
      <c r="G98" s="152"/>
      <c r="H98" s="152"/>
      <c r="I98" s="153"/>
      <c r="J98" s="5"/>
      <c r="K98" s="154" t="s">
        <v>90</v>
      </c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7"/>
      <c r="BI98" s="155" t="s">
        <v>66</v>
      </c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5">
        <v>0.18028023627014317</v>
      </c>
      <c r="BU98" s="12" t="s">
        <v>38</v>
      </c>
      <c r="BV98" s="161" t="s">
        <v>38</v>
      </c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3"/>
    </row>
    <row r="100" spans="1:90" s="1" customFormat="1" ht="12.75" x14ac:dyDescent="0.2">
      <c r="G100" s="1" t="s">
        <v>18</v>
      </c>
    </row>
    <row r="101" spans="1:90" s="1" customFormat="1" ht="56.45" customHeight="1" x14ac:dyDescent="0.2">
      <c r="A101" s="169" t="s">
        <v>91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</row>
    <row r="102" spans="1:90" s="1" customFormat="1" ht="25.5" customHeight="1" x14ac:dyDescent="0.2">
      <c r="A102" s="169" t="s">
        <v>92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</row>
    <row r="103" spans="1:90" s="1" customFormat="1" ht="25.5" customHeight="1" x14ac:dyDescent="0.2">
      <c r="A103" s="169" t="s">
        <v>116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</row>
    <row r="104" spans="1:90" s="1" customFormat="1" ht="25.5" customHeight="1" x14ac:dyDescent="0.2">
      <c r="A104" s="169" t="s">
        <v>93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</row>
    <row r="105" spans="1:90" s="1" customFormat="1" ht="25.5" customHeight="1" x14ac:dyDescent="0.2">
      <c r="A105" s="169" t="s">
        <v>94</v>
      </c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</row>
    <row r="106" spans="1:90" ht="3" customHeight="1" x14ac:dyDescent="0.25"/>
    <row r="107" spans="1:90" ht="26.45" customHeight="1" x14ac:dyDescent="0.25">
      <c r="A107" s="231" t="s">
        <v>311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</row>
  </sheetData>
  <mergeCells count="343">
    <mergeCell ref="BV41:CL41"/>
    <mergeCell ref="BV42:CL42"/>
    <mergeCell ref="BV43:CL43"/>
    <mergeCell ref="BV63:CL67"/>
    <mergeCell ref="BV32:CL32"/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23:CL23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A107:CL107"/>
    <mergeCell ref="A61:I61"/>
    <mergeCell ref="K61:BG61"/>
    <mergeCell ref="BI61:BS61"/>
    <mergeCell ref="A62:I62"/>
    <mergeCell ref="K62:BG62"/>
    <mergeCell ref="BI62:BS62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BV20:CL20"/>
    <mergeCell ref="BV21:CL21"/>
    <mergeCell ref="BV22:CL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A30:I30"/>
    <mergeCell ref="K30:BG30"/>
    <mergeCell ref="BI30:BS30"/>
    <mergeCell ref="A31:I31"/>
    <mergeCell ref="K31:BG31"/>
    <mergeCell ref="BI31:BS31"/>
    <mergeCell ref="A28:I28"/>
    <mergeCell ref="K28:BG28"/>
    <mergeCell ref="BI28:BS28"/>
    <mergeCell ref="A29:I29"/>
    <mergeCell ref="K29:BG29"/>
    <mergeCell ref="BI29:BS29"/>
    <mergeCell ref="A32:I32"/>
    <mergeCell ref="K32:BG32"/>
    <mergeCell ref="BI32:BS32"/>
    <mergeCell ref="A33:I33"/>
    <mergeCell ref="K33:BG33"/>
    <mergeCell ref="BI33:BS33"/>
    <mergeCell ref="A35:I35"/>
    <mergeCell ref="K35:BG35"/>
    <mergeCell ref="BI35:BS35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34:I34"/>
    <mergeCell ref="K34:BG34"/>
    <mergeCell ref="BI34:BS34"/>
    <mergeCell ref="A36:I36"/>
    <mergeCell ref="K36:BG36"/>
    <mergeCell ref="BI36:BS36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43:I43"/>
    <mergeCell ref="K43:BG43"/>
    <mergeCell ref="BI43:BS43"/>
    <mergeCell ref="A44:I44"/>
    <mergeCell ref="K44:BG44"/>
    <mergeCell ref="BI44:BS44"/>
    <mergeCell ref="BV44:CL44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7:I47"/>
    <mergeCell ref="K47:BG47"/>
    <mergeCell ref="BI47:BS47"/>
    <mergeCell ref="BV47:CL47"/>
    <mergeCell ref="A48:I48"/>
    <mergeCell ref="K48:BG48"/>
    <mergeCell ref="BI48:BS48"/>
    <mergeCell ref="BV48:CL48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BV55:CL55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5:I55"/>
    <mergeCell ref="K55:BG55"/>
    <mergeCell ref="BI55:BS55"/>
    <mergeCell ref="BI58:BS58"/>
    <mergeCell ref="K65:BG65"/>
    <mergeCell ref="BV57:CL57"/>
    <mergeCell ref="BV58:CL58"/>
    <mergeCell ref="BV59:CL59"/>
    <mergeCell ref="BV60:CL60"/>
    <mergeCell ref="BV61:CL61"/>
    <mergeCell ref="BV62:CL62"/>
    <mergeCell ref="A57:I57"/>
    <mergeCell ref="K57:BG57"/>
    <mergeCell ref="BI57:BS57"/>
    <mergeCell ref="A58:I58"/>
    <mergeCell ref="K58:BG58"/>
    <mergeCell ref="A63:I63"/>
    <mergeCell ref="K63:BG63"/>
    <mergeCell ref="BI63:BS63"/>
    <mergeCell ref="A64:I64"/>
    <mergeCell ref="K64:BG64"/>
    <mergeCell ref="BI64:BS64"/>
    <mergeCell ref="A65:I65"/>
    <mergeCell ref="BI65:BS65"/>
    <mergeCell ref="A56:I56"/>
    <mergeCell ref="K56:BG56"/>
    <mergeCell ref="BI56:BS56"/>
    <mergeCell ref="BV56:CL56"/>
    <mergeCell ref="BV71:CL71"/>
    <mergeCell ref="BV72:CL72"/>
    <mergeCell ref="BV70:CL70"/>
    <mergeCell ref="A73:I73"/>
    <mergeCell ref="K73:BG73"/>
    <mergeCell ref="BI73:BS73"/>
    <mergeCell ref="BV73:CL73"/>
    <mergeCell ref="A67:I67"/>
    <mergeCell ref="A59:I59"/>
    <mergeCell ref="K59:BG59"/>
    <mergeCell ref="BI59:BS59"/>
    <mergeCell ref="A68:I68"/>
    <mergeCell ref="K68:BG68"/>
    <mergeCell ref="BI68:BS68"/>
    <mergeCell ref="BV68:CL68"/>
    <mergeCell ref="A69:I69"/>
    <mergeCell ref="K69:BG69"/>
    <mergeCell ref="BI69:BS69"/>
    <mergeCell ref="BV69:CL69"/>
    <mergeCell ref="K67:BG67"/>
    <mergeCell ref="BI67:BS67"/>
    <mergeCell ref="A60:I60"/>
    <mergeCell ref="K60:BG60"/>
    <mergeCell ref="BI60:BS60"/>
    <mergeCell ref="A70:I70"/>
    <mergeCell ref="K70:BG70"/>
    <mergeCell ref="BI70:BS70"/>
    <mergeCell ref="A71:I71"/>
    <mergeCell ref="K71:BG71"/>
    <mergeCell ref="BI71:BS71"/>
    <mergeCell ref="A66:I66"/>
    <mergeCell ref="K66:BG66"/>
    <mergeCell ref="BI66:BS66"/>
    <mergeCell ref="A72:I72"/>
    <mergeCell ref="K72:BG72"/>
    <mergeCell ref="BI72:BS72"/>
    <mergeCell ref="A75:I75"/>
    <mergeCell ref="K75:BG75"/>
    <mergeCell ref="BI75:BS75"/>
    <mergeCell ref="BV75:CL75"/>
    <mergeCell ref="A76:I76"/>
    <mergeCell ref="K76:BG76"/>
    <mergeCell ref="BI76:BS76"/>
    <mergeCell ref="BV76:CL76"/>
    <mergeCell ref="A74:I74"/>
    <mergeCell ref="K74:BG74"/>
    <mergeCell ref="BI74:BS74"/>
    <mergeCell ref="BV74:CL74"/>
    <mergeCell ref="A79:I79"/>
    <mergeCell ref="J79:BH79"/>
    <mergeCell ref="BI79:BS79"/>
    <mergeCell ref="BW79:CL79"/>
    <mergeCell ref="A80:I80"/>
    <mergeCell ref="K80:BG80"/>
    <mergeCell ref="BI80:BS80"/>
    <mergeCell ref="BV80:CL80"/>
    <mergeCell ref="A77:I77"/>
    <mergeCell ref="J77:BH77"/>
    <mergeCell ref="BI77:BS77"/>
    <mergeCell ref="BV77:CL77"/>
    <mergeCell ref="A78:I78"/>
    <mergeCell ref="J78:BH78"/>
    <mergeCell ref="BI78:BS78"/>
    <mergeCell ref="BW78:CL78"/>
    <mergeCell ref="A83:I83"/>
    <mergeCell ref="J83:BH83"/>
    <mergeCell ref="BI83:BS83"/>
    <mergeCell ref="BV83:CL83"/>
    <mergeCell ref="A84:I84"/>
    <mergeCell ref="J84:BH84"/>
    <mergeCell ref="BI84:BS84"/>
    <mergeCell ref="BV84:CL84"/>
    <mergeCell ref="A81:I81"/>
    <mergeCell ref="J81:BH81"/>
    <mergeCell ref="BI81:BS81"/>
    <mergeCell ref="BV81:CL81"/>
    <mergeCell ref="A82:I82"/>
    <mergeCell ref="J82:BH82"/>
    <mergeCell ref="BI82:BS82"/>
    <mergeCell ref="BV82:CL82"/>
    <mergeCell ref="A87:I87"/>
    <mergeCell ref="J87:BH87"/>
    <mergeCell ref="BI87:BS87"/>
    <mergeCell ref="BV87:CL87"/>
    <mergeCell ref="A88:I88"/>
    <mergeCell ref="J88:BH88"/>
    <mergeCell ref="BI88:BS88"/>
    <mergeCell ref="BV88:CL88"/>
    <mergeCell ref="A85:I85"/>
    <mergeCell ref="K85:BG85"/>
    <mergeCell ref="BI85:BS85"/>
    <mergeCell ref="BV85:CL85"/>
    <mergeCell ref="A86:I86"/>
    <mergeCell ref="J86:BH86"/>
    <mergeCell ref="BI86:BS86"/>
    <mergeCell ref="BV86:CL86"/>
    <mergeCell ref="A104:CL104"/>
    <mergeCell ref="A105:CL105"/>
    <mergeCell ref="A97:I97"/>
    <mergeCell ref="K97:BG97"/>
    <mergeCell ref="BI97:BS97"/>
    <mergeCell ref="BV97:CL97"/>
    <mergeCell ref="A98:I98"/>
    <mergeCell ref="K98:BG98"/>
    <mergeCell ref="BI98:BS98"/>
    <mergeCell ref="BV98:CL98"/>
    <mergeCell ref="A96:I96"/>
    <mergeCell ref="K96:BG96"/>
    <mergeCell ref="BI96:BS96"/>
    <mergeCell ref="BV96:CL96"/>
    <mergeCell ref="A93:I93"/>
    <mergeCell ref="J93:BH93"/>
    <mergeCell ref="A101:CL101"/>
    <mergeCell ref="A102:CL102"/>
    <mergeCell ref="A103:CL103"/>
    <mergeCell ref="BI93:BS93"/>
    <mergeCell ref="BV93:CL93"/>
    <mergeCell ref="A94:I94"/>
    <mergeCell ref="J94:BH94"/>
    <mergeCell ref="BI94:BS94"/>
    <mergeCell ref="BV94:CL94"/>
    <mergeCell ref="A95:I95"/>
    <mergeCell ref="K95:BG95"/>
    <mergeCell ref="BI95:BS95"/>
    <mergeCell ref="BV95:CL95"/>
    <mergeCell ref="A91:I91"/>
    <mergeCell ref="J91:BH91"/>
    <mergeCell ref="BI91:BS91"/>
    <mergeCell ref="BV91:CL91"/>
    <mergeCell ref="A92:I92"/>
    <mergeCell ref="J92:BH92"/>
    <mergeCell ref="BI92:BS92"/>
    <mergeCell ref="BV92:CL92"/>
    <mergeCell ref="A89:I89"/>
    <mergeCell ref="J89:BH89"/>
    <mergeCell ref="BI89:BS89"/>
    <mergeCell ref="BV89:CL89"/>
    <mergeCell ref="A90:I90"/>
    <mergeCell ref="K90:BG90"/>
    <mergeCell ref="BI90:BS90"/>
    <mergeCell ref="BV90:CL90"/>
  </mergeCells>
  <pageMargins left="0.78740157480314965" right="0.31496062992125984" top="0.59055118110236227" bottom="0.39370078740157483" header="0.19685039370078741" footer="0.19685039370078741"/>
  <pageSetup paperSize="9" scale="65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06"/>
  <sheetViews>
    <sheetView view="pageBreakPreview" topLeftCell="D42" zoomScale="115" zoomScaleNormal="100" zoomScaleSheetLayoutView="115" workbookViewId="0">
      <selection activeCell="BU67" sqref="BU67"/>
    </sheetView>
  </sheetViews>
  <sheetFormatPr defaultColWidth="0.85546875" defaultRowHeight="15" customHeight="1" x14ac:dyDescent="0.25"/>
  <cols>
    <col min="1" max="8" width="0.85546875" style="2"/>
    <col min="9" max="9" width="1.7109375" style="2" customWidth="1"/>
    <col min="10" max="59" width="0.85546875" style="2"/>
    <col min="60" max="60" width="5" style="2" customWidth="1"/>
    <col min="61" max="70" width="0.85546875" style="2"/>
    <col min="71" max="71" width="0.7109375" style="2" customWidth="1"/>
    <col min="72" max="72" width="14.85546875" style="2" customWidth="1"/>
    <col min="73" max="73" width="12.140625" style="2" customWidth="1"/>
    <col min="74" max="89" width="0.85546875" style="2"/>
    <col min="90" max="90" width="24.7109375" style="2" customWidth="1"/>
    <col min="91" max="91" width="10.42578125" style="2" customWidth="1"/>
    <col min="92" max="101" width="0.85546875" style="2"/>
    <col min="102" max="102" width="34" style="2" customWidth="1"/>
    <col min="103" max="106" width="0.85546875" style="2"/>
    <col min="107" max="107" width="8" style="2" bestFit="1" customWidth="1"/>
    <col min="108" max="110" width="0.85546875" style="2"/>
    <col min="111" max="112" width="8" style="2" bestFit="1" customWidth="1"/>
    <col min="113" max="120" width="0.85546875" style="2"/>
    <col min="121" max="121" width="7" style="2" bestFit="1" customWidth="1"/>
    <col min="122" max="16384" width="0.85546875" style="2"/>
  </cols>
  <sheetData>
    <row r="1" spans="1:90" s="1" customFormat="1" ht="12" customHeight="1" x14ac:dyDescent="0.2">
      <c r="BO1" s="1" t="s">
        <v>95</v>
      </c>
    </row>
    <row r="2" spans="1:90" s="1" customFormat="1" ht="12" customHeight="1" x14ac:dyDescent="0.2">
      <c r="BO2" s="1" t="s">
        <v>28</v>
      </c>
    </row>
    <row r="3" spans="1:90" s="1" customFormat="1" ht="12" customHeight="1" x14ac:dyDescent="0.2">
      <c r="BO3" s="1" t="s">
        <v>29</v>
      </c>
    </row>
    <row r="4" spans="1:90" ht="21" customHeight="1" x14ac:dyDescent="0.25"/>
    <row r="5" spans="1:90" s="3" customFormat="1" ht="14.25" customHeight="1" x14ac:dyDescent="0.25">
      <c r="A5" s="214" t="s">
        <v>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</row>
    <row r="6" spans="1:90" s="3" customFormat="1" ht="14.25" customHeight="1" x14ac:dyDescent="0.25">
      <c r="A6" s="214" t="s">
        <v>20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</row>
    <row r="7" spans="1:90" s="3" customFormat="1" ht="14.25" customHeight="1" x14ac:dyDescent="0.25">
      <c r="A7" s="214" t="s">
        <v>96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</row>
    <row r="8" spans="1:90" s="3" customFormat="1" ht="14.25" customHeight="1" x14ac:dyDescent="0.25">
      <c r="A8" s="214" t="s">
        <v>117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</row>
    <row r="9" spans="1:90" ht="21" customHeight="1" x14ac:dyDescent="0.25"/>
    <row r="10" spans="1:90" x14ac:dyDescent="0.25">
      <c r="C10" s="4" t="s">
        <v>30</v>
      </c>
      <c r="D10" s="4"/>
      <c r="AG10" s="215" t="s">
        <v>369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</row>
    <row r="11" spans="1:90" x14ac:dyDescent="0.25">
      <c r="C11" s="4" t="s">
        <v>31</v>
      </c>
      <c r="D11" s="4"/>
      <c r="J11" s="9" t="s">
        <v>187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90" x14ac:dyDescent="0.25">
      <c r="C12" s="4" t="s">
        <v>32</v>
      </c>
      <c r="D12" s="4"/>
      <c r="J12" s="10" t="s">
        <v>191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90" x14ac:dyDescent="0.25">
      <c r="C13" s="4" t="s">
        <v>33</v>
      </c>
      <c r="D13" s="4"/>
      <c r="AQ13" s="216" t="s">
        <v>192</v>
      </c>
      <c r="AR13" s="216"/>
      <c r="AS13" s="216"/>
      <c r="AT13" s="216"/>
      <c r="AU13" s="216"/>
      <c r="AV13" s="216"/>
      <c r="AW13" s="216"/>
      <c r="AX13" s="216"/>
      <c r="AY13" s="217" t="s">
        <v>34</v>
      </c>
      <c r="AZ13" s="217"/>
      <c r="BA13" s="216" t="s">
        <v>193</v>
      </c>
      <c r="BB13" s="216"/>
      <c r="BC13" s="216"/>
      <c r="BD13" s="216"/>
      <c r="BE13" s="216"/>
      <c r="BF13" s="216"/>
      <c r="BG13" s="216"/>
      <c r="BH13" s="216"/>
      <c r="BI13" s="2" t="s">
        <v>35</v>
      </c>
      <c r="BT13" s="96"/>
      <c r="BU13" s="96"/>
    </row>
    <row r="15" spans="1:90" s="6" customFormat="1" ht="13.5" x14ac:dyDescent="0.2">
      <c r="A15" s="201" t="s">
        <v>27</v>
      </c>
      <c r="B15" s="218"/>
      <c r="C15" s="218"/>
      <c r="D15" s="218"/>
      <c r="E15" s="218"/>
      <c r="F15" s="218"/>
      <c r="G15" s="218"/>
      <c r="H15" s="218"/>
      <c r="I15" s="219"/>
      <c r="J15" s="223" t="s">
        <v>0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9"/>
      <c r="BI15" s="201" t="s">
        <v>36</v>
      </c>
      <c r="BJ15" s="218"/>
      <c r="BK15" s="218"/>
      <c r="BL15" s="218"/>
      <c r="BM15" s="218"/>
      <c r="BN15" s="218"/>
      <c r="BO15" s="218"/>
      <c r="BP15" s="218"/>
      <c r="BQ15" s="218"/>
      <c r="BR15" s="218"/>
      <c r="BS15" s="219"/>
      <c r="BT15" s="155" t="s">
        <v>289</v>
      </c>
      <c r="BU15" s="156"/>
      <c r="BV15" s="201" t="s">
        <v>3</v>
      </c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3"/>
    </row>
    <row r="16" spans="1:90" s="6" customFormat="1" ht="13.5" x14ac:dyDescent="0.2">
      <c r="A16" s="220"/>
      <c r="B16" s="221"/>
      <c r="C16" s="221"/>
      <c r="D16" s="221"/>
      <c r="E16" s="221"/>
      <c r="F16" s="221"/>
      <c r="G16" s="221"/>
      <c r="H16" s="221"/>
      <c r="I16" s="222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2"/>
      <c r="BI16" s="220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5" t="s">
        <v>1</v>
      </c>
      <c r="BU16" s="5" t="s">
        <v>2</v>
      </c>
      <c r="BV16" s="204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6"/>
    </row>
    <row r="17" spans="1:90" s="6" customFormat="1" ht="15" customHeight="1" x14ac:dyDescent="0.2">
      <c r="A17" s="151" t="s">
        <v>4</v>
      </c>
      <c r="B17" s="152"/>
      <c r="C17" s="152"/>
      <c r="D17" s="152"/>
      <c r="E17" s="152"/>
      <c r="F17" s="152"/>
      <c r="G17" s="152"/>
      <c r="H17" s="152"/>
      <c r="I17" s="153"/>
      <c r="J17" s="5"/>
      <c r="K17" s="154" t="s">
        <v>37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7"/>
      <c r="BI17" s="155" t="s">
        <v>38</v>
      </c>
      <c r="BJ17" s="156"/>
      <c r="BK17" s="156"/>
      <c r="BL17" s="156"/>
      <c r="BM17" s="156"/>
      <c r="BN17" s="156"/>
      <c r="BO17" s="156"/>
      <c r="BP17" s="156"/>
      <c r="BQ17" s="156"/>
      <c r="BR17" s="156"/>
      <c r="BS17" s="157"/>
      <c r="BT17" s="5" t="s">
        <v>38</v>
      </c>
      <c r="BU17" s="5" t="s">
        <v>38</v>
      </c>
      <c r="BV17" s="161" t="s">
        <v>38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</row>
    <row r="18" spans="1:90" s="6" customFormat="1" ht="28.15" customHeight="1" x14ac:dyDescent="0.2">
      <c r="A18" s="151" t="s">
        <v>6</v>
      </c>
      <c r="B18" s="152"/>
      <c r="C18" s="152"/>
      <c r="D18" s="152"/>
      <c r="E18" s="152"/>
      <c r="F18" s="152"/>
      <c r="G18" s="152"/>
      <c r="H18" s="152"/>
      <c r="I18" s="153"/>
      <c r="J18" s="5"/>
      <c r="K18" s="154" t="s">
        <v>97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7"/>
      <c r="BI18" s="155" t="s">
        <v>5</v>
      </c>
      <c r="BJ18" s="156"/>
      <c r="BK18" s="156"/>
      <c r="BL18" s="156"/>
      <c r="BM18" s="156"/>
      <c r="BN18" s="156"/>
      <c r="BO18" s="156"/>
      <c r="BP18" s="156"/>
      <c r="BQ18" s="156"/>
      <c r="BR18" s="156"/>
      <c r="BS18" s="157"/>
      <c r="BT18" s="11">
        <f>BT19+BT44+BT67</f>
        <v>1021204.3099237728</v>
      </c>
      <c r="BU18" s="11">
        <f>BU19+BU44+BU67</f>
        <v>1139839.8445617182</v>
      </c>
      <c r="BV18" s="148" t="s">
        <v>325</v>
      </c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50"/>
    </row>
    <row r="19" spans="1:90" s="6" customFormat="1" ht="55.15" customHeight="1" x14ac:dyDescent="0.2">
      <c r="A19" s="151" t="s">
        <v>7</v>
      </c>
      <c r="B19" s="152"/>
      <c r="C19" s="152"/>
      <c r="D19" s="152"/>
      <c r="E19" s="152"/>
      <c r="F19" s="152"/>
      <c r="G19" s="152"/>
      <c r="H19" s="152"/>
      <c r="I19" s="153"/>
      <c r="J19" s="5"/>
      <c r="K19" s="154" t="s">
        <v>98</v>
      </c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7"/>
      <c r="BI19" s="155" t="s">
        <v>5</v>
      </c>
      <c r="BJ19" s="156"/>
      <c r="BK19" s="156"/>
      <c r="BL19" s="156"/>
      <c r="BM19" s="156"/>
      <c r="BN19" s="156"/>
      <c r="BO19" s="156"/>
      <c r="BP19" s="156"/>
      <c r="BQ19" s="156"/>
      <c r="BR19" s="156"/>
      <c r="BS19" s="157"/>
      <c r="BT19" s="11">
        <v>442841.6172822087</v>
      </c>
      <c r="BU19" s="11">
        <f>BU20+BU25+BU27</f>
        <v>321086.11</v>
      </c>
      <c r="BV19" s="198" t="s">
        <v>360</v>
      </c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50"/>
    </row>
    <row r="20" spans="1:90" s="6" customFormat="1" ht="13.9" customHeight="1" x14ac:dyDescent="0.2">
      <c r="A20" s="151" t="s">
        <v>8</v>
      </c>
      <c r="B20" s="152"/>
      <c r="C20" s="152"/>
      <c r="D20" s="152"/>
      <c r="E20" s="152"/>
      <c r="F20" s="152"/>
      <c r="G20" s="152"/>
      <c r="H20" s="152"/>
      <c r="I20" s="153"/>
      <c r="J20" s="5"/>
      <c r="K20" s="154" t="s">
        <v>9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7"/>
      <c r="BI20" s="155" t="s">
        <v>5</v>
      </c>
      <c r="BJ20" s="156"/>
      <c r="BK20" s="156"/>
      <c r="BL20" s="156"/>
      <c r="BM20" s="156"/>
      <c r="BN20" s="156"/>
      <c r="BO20" s="156"/>
      <c r="BP20" s="156"/>
      <c r="BQ20" s="156"/>
      <c r="BR20" s="156"/>
      <c r="BS20" s="157"/>
      <c r="BT20" s="11" t="s">
        <v>349</v>
      </c>
      <c r="BU20" s="11">
        <f>BU21+BU23</f>
        <v>49179.79</v>
      </c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</row>
    <row r="21" spans="1:90" s="6" customFormat="1" ht="54" customHeight="1" x14ac:dyDescent="0.2">
      <c r="A21" s="151" t="s">
        <v>11</v>
      </c>
      <c r="B21" s="152"/>
      <c r="C21" s="152"/>
      <c r="D21" s="152"/>
      <c r="E21" s="152"/>
      <c r="F21" s="152"/>
      <c r="G21" s="152"/>
      <c r="H21" s="152"/>
      <c r="I21" s="153"/>
      <c r="J21" s="5"/>
      <c r="K21" s="154" t="s">
        <v>118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7"/>
      <c r="BI21" s="155" t="s">
        <v>5</v>
      </c>
      <c r="BJ21" s="156"/>
      <c r="BK21" s="156"/>
      <c r="BL21" s="156"/>
      <c r="BM21" s="156"/>
      <c r="BN21" s="156"/>
      <c r="BO21" s="156"/>
      <c r="BP21" s="156"/>
      <c r="BQ21" s="156"/>
      <c r="BR21" s="156"/>
      <c r="BS21" s="157"/>
      <c r="BT21" s="11" t="s">
        <v>349</v>
      </c>
      <c r="BU21" s="11">
        <v>37580.480000000003</v>
      </c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</row>
    <row r="22" spans="1:90" s="6" customFormat="1" ht="57" customHeight="1" x14ac:dyDescent="0.2">
      <c r="A22" s="151" t="s">
        <v>13</v>
      </c>
      <c r="B22" s="152"/>
      <c r="C22" s="152"/>
      <c r="D22" s="152"/>
      <c r="E22" s="152"/>
      <c r="F22" s="152"/>
      <c r="G22" s="152"/>
      <c r="H22" s="152"/>
      <c r="I22" s="153"/>
      <c r="J22" s="5"/>
      <c r="K22" s="154" t="s">
        <v>12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7"/>
      <c r="BI22" s="155" t="s">
        <v>5</v>
      </c>
      <c r="BJ22" s="156"/>
      <c r="BK22" s="156"/>
      <c r="BL22" s="156"/>
      <c r="BM22" s="156"/>
      <c r="BN22" s="156"/>
      <c r="BO22" s="156"/>
      <c r="BP22" s="156"/>
      <c r="BQ22" s="156"/>
      <c r="BR22" s="156"/>
      <c r="BS22" s="157"/>
      <c r="BT22" s="11" t="s">
        <v>349</v>
      </c>
      <c r="BU22" s="11">
        <v>21297.84</v>
      </c>
      <c r="BV22" s="230" t="s">
        <v>354</v>
      </c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</row>
    <row r="23" spans="1:90" s="6" customFormat="1" ht="58.5" customHeight="1" x14ac:dyDescent="0.2">
      <c r="A23" s="151" t="s">
        <v>39</v>
      </c>
      <c r="B23" s="152"/>
      <c r="C23" s="152"/>
      <c r="D23" s="152"/>
      <c r="E23" s="152"/>
      <c r="F23" s="152"/>
      <c r="G23" s="152"/>
      <c r="H23" s="152"/>
      <c r="I23" s="153"/>
      <c r="J23" s="5"/>
      <c r="K23" s="154" t="s">
        <v>40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7"/>
      <c r="BI23" s="155" t="s">
        <v>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7"/>
      <c r="BT23" s="11" t="s">
        <v>349</v>
      </c>
      <c r="BU23" s="11">
        <v>11599.309999999998</v>
      </c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</row>
    <row r="24" spans="1:90" s="6" customFormat="1" ht="48" customHeight="1" x14ac:dyDescent="0.2">
      <c r="A24" s="151" t="s">
        <v>41</v>
      </c>
      <c r="B24" s="152"/>
      <c r="C24" s="152"/>
      <c r="D24" s="152"/>
      <c r="E24" s="152"/>
      <c r="F24" s="152"/>
      <c r="G24" s="152"/>
      <c r="H24" s="152"/>
      <c r="I24" s="153"/>
      <c r="J24" s="5"/>
      <c r="K24" s="154" t="s">
        <v>12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7"/>
      <c r="BI24" s="155" t="s">
        <v>5</v>
      </c>
      <c r="BJ24" s="156"/>
      <c r="BK24" s="156"/>
      <c r="BL24" s="156"/>
      <c r="BM24" s="156"/>
      <c r="BN24" s="156"/>
      <c r="BO24" s="156"/>
      <c r="BP24" s="156"/>
      <c r="BQ24" s="156"/>
      <c r="BR24" s="156"/>
      <c r="BS24" s="157"/>
      <c r="BT24" s="11" t="s">
        <v>349</v>
      </c>
      <c r="BU24" s="11">
        <v>7134.7599999999993</v>
      </c>
      <c r="BV24" s="230" t="s">
        <v>357</v>
      </c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</row>
    <row r="25" spans="1:90" s="6" customFormat="1" ht="15" customHeight="1" x14ac:dyDescent="0.2">
      <c r="A25" s="151" t="s">
        <v>10</v>
      </c>
      <c r="B25" s="152"/>
      <c r="C25" s="152"/>
      <c r="D25" s="152"/>
      <c r="E25" s="152"/>
      <c r="F25" s="152"/>
      <c r="G25" s="152"/>
      <c r="H25" s="152"/>
      <c r="I25" s="153"/>
      <c r="J25" s="5"/>
      <c r="K25" s="154" t="s">
        <v>21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7"/>
      <c r="BI25" s="155" t="s">
        <v>5</v>
      </c>
      <c r="BJ25" s="156"/>
      <c r="BK25" s="156"/>
      <c r="BL25" s="156"/>
      <c r="BM25" s="156"/>
      <c r="BN25" s="156"/>
      <c r="BO25" s="156"/>
      <c r="BP25" s="156"/>
      <c r="BQ25" s="156"/>
      <c r="BR25" s="156"/>
      <c r="BS25" s="157"/>
      <c r="BT25" s="11" t="s">
        <v>349</v>
      </c>
      <c r="BU25" s="11">
        <v>221612.18</v>
      </c>
      <c r="BV25" s="148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50"/>
    </row>
    <row r="26" spans="1:90" s="6" customFormat="1" ht="28.15" customHeight="1" x14ac:dyDescent="0.2">
      <c r="A26" s="151" t="s">
        <v>42</v>
      </c>
      <c r="B26" s="152"/>
      <c r="C26" s="152"/>
      <c r="D26" s="152"/>
      <c r="E26" s="152"/>
      <c r="F26" s="152"/>
      <c r="G26" s="152"/>
      <c r="H26" s="152"/>
      <c r="I26" s="153"/>
      <c r="J26" s="5"/>
      <c r="K26" s="154" t="s">
        <v>12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7"/>
      <c r="BI26" s="155" t="s">
        <v>5</v>
      </c>
      <c r="BJ26" s="156"/>
      <c r="BK26" s="156"/>
      <c r="BL26" s="156"/>
      <c r="BM26" s="156"/>
      <c r="BN26" s="156"/>
      <c r="BO26" s="156"/>
      <c r="BP26" s="156"/>
      <c r="BQ26" s="156"/>
      <c r="BR26" s="156"/>
      <c r="BS26" s="157"/>
      <c r="BT26" s="11" t="s">
        <v>349</v>
      </c>
      <c r="BU26" s="11">
        <v>17412.588</v>
      </c>
      <c r="BV26" s="148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50"/>
    </row>
    <row r="27" spans="1:90" s="6" customFormat="1" ht="30" customHeight="1" x14ac:dyDescent="0.2">
      <c r="A27" s="151" t="s">
        <v>14</v>
      </c>
      <c r="B27" s="152"/>
      <c r="C27" s="152"/>
      <c r="D27" s="152"/>
      <c r="E27" s="152"/>
      <c r="F27" s="152"/>
      <c r="G27" s="152"/>
      <c r="H27" s="152"/>
      <c r="I27" s="153"/>
      <c r="J27" s="5"/>
      <c r="K27" s="154" t="s">
        <v>99</v>
      </c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7"/>
      <c r="BI27" s="155" t="s">
        <v>5</v>
      </c>
      <c r="BJ27" s="156"/>
      <c r="BK27" s="156"/>
      <c r="BL27" s="156"/>
      <c r="BM27" s="156"/>
      <c r="BN27" s="156"/>
      <c r="BO27" s="156"/>
      <c r="BP27" s="156"/>
      <c r="BQ27" s="156"/>
      <c r="BR27" s="156"/>
      <c r="BS27" s="157"/>
      <c r="BT27" s="11" t="s">
        <v>349</v>
      </c>
      <c r="BU27" s="11">
        <f>SUM(BU28:BU30)</f>
        <v>50294.14</v>
      </c>
      <c r="BV27" s="148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50"/>
    </row>
    <row r="28" spans="1:90" s="6" customFormat="1" ht="30" customHeight="1" x14ac:dyDescent="0.2">
      <c r="A28" s="151" t="s">
        <v>43</v>
      </c>
      <c r="B28" s="152"/>
      <c r="C28" s="152"/>
      <c r="D28" s="152"/>
      <c r="E28" s="152"/>
      <c r="F28" s="152"/>
      <c r="G28" s="152"/>
      <c r="H28" s="152"/>
      <c r="I28" s="153"/>
      <c r="J28" s="5"/>
      <c r="K28" s="154" t="s">
        <v>100</v>
      </c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7"/>
      <c r="BI28" s="155" t="s">
        <v>5</v>
      </c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11" t="s">
        <v>349</v>
      </c>
      <c r="BU28" s="11">
        <v>0</v>
      </c>
      <c r="BV28" s="148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50"/>
    </row>
    <row r="29" spans="1:90" s="6" customFormat="1" ht="25.9" customHeight="1" x14ac:dyDescent="0.2">
      <c r="A29" s="151" t="s">
        <v>45</v>
      </c>
      <c r="B29" s="152"/>
      <c r="C29" s="152"/>
      <c r="D29" s="152"/>
      <c r="E29" s="152"/>
      <c r="F29" s="152"/>
      <c r="G29" s="152"/>
      <c r="H29" s="152"/>
      <c r="I29" s="153"/>
      <c r="J29" s="5"/>
      <c r="K29" s="154" t="s">
        <v>44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7"/>
      <c r="BI29" s="155" t="s">
        <v>5</v>
      </c>
      <c r="BJ29" s="156"/>
      <c r="BK29" s="156"/>
      <c r="BL29" s="156"/>
      <c r="BM29" s="156"/>
      <c r="BN29" s="156"/>
      <c r="BO29" s="156"/>
      <c r="BP29" s="156"/>
      <c r="BQ29" s="156"/>
      <c r="BR29" s="156"/>
      <c r="BS29" s="157"/>
      <c r="BT29" s="11" t="s">
        <v>349</v>
      </c>
      <c r="BU29" s="11">
        <v>27.03</v>
      </c>
      <c r="BV29" s="148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50"/>
    </row>
    <row r="30" spans="1:90" s="6" customFormat="1" ht="30" customHeight="1" x14ac:dyDescent="0.2">
      <c r="A30" s="151" t="s">
        <v>101</v>
      </c>
      <c r="B30" s="152"/>
      <c r="C30" s="152"/>
      <c r="D30" s="152"/>
      <c r="E30" s="152"/>
      <c r="F30" s="152"/>
      <c r="G30" s="152"/>
      <c r="H30" s="152"/>
      <c r="I30" s="153"/>
      <c r="J30" s="5"/>
      <c r="K30" s="154" t="s">
        <v>46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7"/>
      <c r="BI30" s="155" t="s">
        <v>5</v>
      </c>
      <c r="BJ30" s="156"/>
      <c r="BK30" s="156"/>
      <c r="BL30" s="156"/>
      <c r="BM30" s="156"/>
      <c r="BN30" s="156"/>
      <c r="BO30" s="156"/>
      <c r="BP30" s="156"/>
      <c r="BQ30" s="156"/>
      <c r="BR30" s="156"/>
      <c r="BS30" s="157"/>
      <c r="BT30" s="11" t="s">
        <v>349</v>
      </c>
      <c r="BU30" s="11">
        <f>SUM(BU31:BU41)</f>
        <v>50267.11</v>
      </c>
      <c r="BV30" s="148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50"/>
    </row>
    <row r="31" spans="1:90" s="6" customFormat="1" ht="24.6" customHeight="1" x14ac:dyDescent="0.2">
      <c r="A31" s="194" t="s">
        <v>119</v>
      </c>
      <c r="B31" s="195"/>
      <c r="C31" s="195"/>
      <c r="D31" s="195"/>
      <c r="E31" s="195"/>
      <c r="F31" s="195"/>
      <c r="G31" s="195"/>
      <c r="H31" s="195"/>
      <c r="I31" s="196"/>
      <c r="J31" s="12"/>
      <c r="K31" s="187" t="s">
        <v>120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3"/>
      <c r="BI31" s="188" t="s">
        <v>5</v>
      </c>
      <c r="BJ31" s="189"/>
      <c r="BK31" s="189"/>
      <c r="BL31" s="189"/>
      <c r="BM31" s="189"/>
      <c r="BN31" s="189"/>
      <c r="BO31" s="189"/>
      <c r="BP31" s="189"/>
      <c r="BQ31" s="189"/>
      <c r="BR31" s="189"/>
      <c r="BS31" s="190"/>
      <c r="BT31" s="11" t="s">
        <v>349</v>
      </c>
      <c r="BU31" s="11">
        <v>3600.99</v>
      </c>
      <c r="BV31" s="148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50"/>
    </row>
    <row r="32" spans="1:90" s="6" customFormat="1" ht="30" customHeight="1" x14ac:dyDescent="0.2">
      <c r="A32" s="194" t="s">
        <v>121</v>
      </c>
      <c r="B32" s="195"/>
      <c r="C32" s="195"/>
      <c r="D32" s="195"/>
      <c r="E32" s="195"/>
      <c r="F32" s="195"/>
      <c r="G32" s="195"/>
      <c r="H32" s="195"/>
      <c r="I32" s="196"/>
      <c r="J32" s="12"/>
      <c r="K32" s="187" t="s">
        <v>122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3"/>
      <c r="BI32" s="188" t="s">
        <v>5</v>
      </c>
      <c r="BJ32" s="189"/>
      <c r="BK32" s="189"/>
      <c r="BL32" s="189"/>
      <c r="BM32" s="189"/>
      <c r="BN32" s="189"/>
      <c r="BO32" s="189"/>
      <c r="BP32" s="189"/>
      <c r="BQ32" s="189"/>
      <c r="BR32" s="189"/>
      <c r="BS32" s="190"/>
      <c r="BT32" s="11" t="s">
        <v>349</v>
      </c>
      <c r="BU32" s="11">
        <v>15930.02</v>
      </c>
      <c r="BV32" s="148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50"/>
    </row>
    <row r="33" spans="1:90" s="6" customFormat="1" ht="30" customHeight="1" x14ac:dyDescent="0.2">
      <c r="A33" s="194" t="s">
        <v>123</v>
      </c>
      <c r="B33" s="195"/>
      <c r="C33" s="195"/>
      <c r="D33" s="195"/>
      <c r="E33" s="195"/>
      <c r="F33" s="195"/>
      <c r="G33" s="195"/>
      <c r="H33" s="195"/>
      <c r="I33" s="196"/>
      <c r="J33" s="12"/>
      <c r="K33" s="187" t="s">
        <v>124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3"/>
      <c r="BI33" s="188" t="s">
        <v>5</v>
      </c>
      <c r="BJ33" s="189"/>
      <c r="BK33" s="189"/>
      <c r="BL33" s="189"/>
      <c r="BM33" s="189"/>
      <c r="BN33" s="189"/>
      <c r="BO33" s="189"/>
      <c r="BP33" s="189"/>
      <c r="BQ33" s="189"/>
      <c r="BR33" s="189"/>
      <c r="BS33" s="190"/>
      <c r="BT33" s="11" t="s">
        <v>349</v>
      </c>
      <c r="BU33" s="11">
        <v>3967.2900000000004</v>
      </c>
      <c r="BV33" s="148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50"/>
    </row>
    <row r="34" spans="1:90" s="6" customFormat="1" ht="30" customHeight="1" x14ac:dyDescent="0.2">
      <c r="A34" s="194" t="s">
        <v>125</v>
      </c>
      <c r="B34" s="195"/>
      <c r="C34" s="195"/>
      <c r="D34" s="195"/>
      <c r="E34" s="195"/>
      <c r="F34" s="195"/>
      <c r="G34" s="195"/>
      <c r="H34" s="195"/>
      <c r="I34" s="196"/>
      <c r="J34" s="12"/>
      <c r="K34" s="187" t="s">
        <v>126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3"/>
      <c r="BI34" s="188" t="s">
        <v>5</v>
      </c>
      <c r="BJ34" s="189"/>
      <c r="BK34" s="189"/>
      <c r="BL34" s="189"/>
      <c r="BM34" s="189"/>
      <c r="BN34" s="189"/>
      <c r="BO34" s="189"/>
      <c r="BP34" s="189"/>
      <c r="BQ34" s="189"/>
      <c r="BR34" s="189"/>
      <c r="BS34" s="190"/>
      <c r="BT34" s="11" t="s">
        <v>349</v>
      </c>
      <c r="BU34" s="11">
        <v>3567.33</v>
      </c>
      <c r="BV34" s="148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50"/>
    </row>
    <row r="35" spans="1:90" s="6" customFormat="1" ht="41.45" customHeight="1" x14ac:dyDescent="0.2">
      <c r="A35" s="194" t="s">
        <v>127</v>
      </c>
      <c r="B35" s="195"/>
      <c r="C35" s="195"/>
      <c r="D35" s="195"/>
      <c r="E35" s="195"/>
      <c r="F35" s="195"/>
      <c r="G35" s="195"/>
      <c r="H35" s="195"/>
      <c r="I35" s="196"/>
      <c r="J35" s="93"/>
      <c r="K35" s="187" t="s">
        <v>291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92"/>
      <c r="BI35" s="188" t="s">
        <v>5</v>
      </c>
      <c r="BJ35" s="189"/>
      <c r="BK35" s="189"/>
      <c r="BL35" s="189"/>
      <c r="BM35" s="189"/>
      <c r="BN35" s="189"/>
      <c r="BO35" s="189"/>
      <c r="BP35" s="189"/>
      <c r="BQ35" s="189"/>
      <c r="BR35" s="189"/>
      <c r="BS35" s="190"/>
      <c r="BT35" s="11" t="s">
        <v>349</v>
      </c>
      <c r="BU35" s="11">
        <v>5109.8900000000003</v>
      </c>
      <c r="BV35" s="148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50"/>
    </row>
    <row r="36" spans="1:90" s="6" customFormat="1" ht="22.15" customHeight="1" x14ac:dyDescent="0.2">
      <c r="A36" s="194" t="s">
        <v>129</v>
      </c>
      <c r="B36" s="195"/>
      <c r="C36" s="195"/>
      <c r="D36" s="195"/>
      <c r="E36" s="195"/>
      <c r="F36" s="195"/>
      <c r="G36" s="195"/>
      <c r="H36" s="195"/>
      <c r="I36" s="196"/>
      <c r="J36" s="12"/>
      <c r="K36" s="187" t="s">
        <v>128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3"/>
      <c r="BI36" s="188" t="s">
        <v>5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90"/>
      <c r="BT36" s="11" t="s">
        <v>349</v>
      </c>
      <c r="BU36" s="11">
        <v>5763.87</v>
      </c>
      <c r="BV36" s="148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50"/>
    </row>
    <row r="37" spans="1:90" s="6" customFormat="1" ht="22.15" customHeight="1" x14ac:dyDescent="0.2">
      <c r="A37" s="194" t="s">
        <v>131</v>
      </c>
      <c r="B37" s="195"/>
      <c r="C37" s="195"/>
      <c r="D37" s="195"/>
      <c r="E37" s="195"/>
      <c r="F37" s="195"/>
      <c r="G37" s="195"/>
      <c r="H37" s="195"/>
      <c r="I37" s="196"/>
      <c r="J37" s="12"/>
      <c r="K37" s="187" t="s">
        <v>130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3"/>
      <c r="BI37" s="188" t="s">
        <v>5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90"/>
      <c r="BT37" s="11" t="s">
        <v>349</v>
      </c>
      <c r="BU37" s="11">
        <v>4024.46</v>
      </c>
      <c r="BV37" s="148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50"/>
    </row>
    <row r="38" spans="1:90" s="6" customFormat="1" ht="16.899999999999999" customHeight="1" x14ac:dyDescent="0.2">
      <c r="A38" s="194" t="s">
        <v>133</v>
      </c>
      <c r="B38" s="195"/>
      <c r="C38" s="195"/>
      <c r="D38" s="195"/>
      <c r="E38" s="195"/>
      <c r="F38" s="195"/>
      <c r="G38" s="195"/>
      <c r="H38" s="195"/>
      <c r="I38" s="196"/>
      <c r="J38" s="12"/>
      <c r="K38" s="187" t="s">
        <v>132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3"/>
      <c r="BI38" s="188" t="s">
        <v>5</v>
      </c>
      <c r="BJ38" s="189"/>
      <c r="BK38" s="189"/>
      <c r="BL38" s="189"/>
      <c r="BM38" s="189"/>
      <c r="BN38" s="189"/>
      <c r="BO38" s="189"/>
      <c r="BP38" s="189"/>
      <c r="BQ38" s="189"/>
      <c r="BR38" s="189"/>
      <c r="BS38" s="190"/>
      <c r="BT38" s="11" t="s">
        <v>349</v>
      </c>
      <c r="BU38" s="11">
        <v>1867.8500000000001</v>
      </c>
      <c r="BV38" s="148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50"/>
    </row>
    <row r="39" spans="1:90" s="6" customFormat="1" ht="30" customHeight="1" x14ac:dyDescent="0.2">
      <c r="A39" s="194" t="s">
        <v>135</v>
      </c>
      <c r="B39" s="195"/>
      <c r="C39" s="195"/>
      <c r="D39" s="195"/>
      <c r="E39" s="195"/>
      <c r="F39" s="195"/>
      <c r="G39" s="195"/>
      <c r="H39" s="195"/>
      <c r="I39" s="196"/>
      <c r="J39" s="12"/>
      <c r="K39" s="187" t="s">
        <v>134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3"/>
      <c r="BI39" s="188" t="s">
        <v>5</v>
      </c>
      <c r="BJ39" s="189"/>
      <c r="BK39" s="189"/>
      <c r="BL39" s="189"/>
      <c r="BM39" s="189"/>
      <c r="BN39" s="189"/>
      <c r="BO39" s="189"/>
      <c r="BP39" s="189"/>
      <c r="BQ39" s="189"/>
      <c r="BR39" s="189"/>
      <c r="BS39" s="190"/>
      <c r="BT39" s="11" t="s">
        <v>349</v>
      </c>
      <c r="BU39" s="11">
        <v>1387.3200000000002</v>
      </c>
      <c r="BV39" s="148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50"/>
    </row>
    <row r="40" spans="1:90" s="6" customFormat="1" ht="27" customHeight="1" x14ac:dyDescent="0.2">
      <c r="A40" s="194" t="s">
        <v>137</v>
      </c>
      <c r="B40" s="195"/>
      <c r="C40" s="195"/>
      <c r="D40" s="195"/>
      <c r="E40" s="195"/>
      <c r="F40" s="195"/>
      <c r="G40" s="195"/>
      <c r="H40" s="195"/>
      <c r="I40" s="196"/>
      <c r="J40" s="12"/>
      <c r="K40" s="187" t="s">
        <v>136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3"/>
      <c r="BI40" s="188" t="s">
        <v>5</v>
      </c>
      <c r="BJ40" s="189"/>
      <c r="BK40" s="189"/>
      <c r="BL40" s="189"/>
      <c r="BM40" s="189"/>
      <c r="BN40" s="189"/>
      <c r="BO40" s="189"/>
      <c r="BP40" s="189"/>
      <c r="BQ40" s="189"/>
      <c r="BR40" s="189"/>
      <c r="BS40" s="190"/>
      <c r="BT40" s="11" t="s">
        <v>349</v>
      </c>
      <c r="BU40" s="11">
        <v>3070.6</v>
      </c>
      <c r="BV40" s="148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50"/>
    </row>
    <row r="41" spans="1:90" s="6" customFormat="1" ht="27" customHeight="1" x14ac:dyDescent="0.2">
      <c r="A41" s="194" t="s">
        <v>290</v>
      </c>
      <c r="B41" s="195"/>
      <c r="C41" s="195"/>
      <c r="D41" s="195"/>
      <c r="E41" s="195"/>
      <c r="F41" s="195"/>
      <c r="G41" s="195"/>
      <c r="H41" s="195"/>
      <c r="I41" s="196"/>
      <c r="J41" s="12"/>
      <c r="K41" s="187" t="s">
        <v>138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3"/>
      <c r="BI41" s="188" t="s">
        <v>5</v>
      </c>
      <c r="BJ41" s="189"/>
      <c r="BK41" s="189"/>
      <c r="BL41" s="189"/>
      <c r="BM41" s="189"/>
      <c r="BN41" s="189"/>
      <c r="BO41" s="189"/>
      <c r="BP41" s="189"/>
      <c r="BQ41" s="189"/>
      <c r="BR41" s="189"/>
      <c r="BS41" s="190"/>
      <c r="BT41" s="11" t="s">
        <v>349</v>
      </c>
      <c r="BU41" s="11">
        <f>[1]ИНЭ!$J$266+[1]ИНЭ!$J$275</f>
        <v>1977.49</v>
      </c>
      <c r="BV41" s="148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50"/>
    </row>
    <row r="42" spans="1:90" s="6" customFormat="1" ht="45" customHeight="1" x14ac:dyDescent="0.2">
      <c r="A42" s="151" t="s">
        <v>102</v>
      </c>
      <c r="B42" s="152"/>
      <c r="C42" s="152"/>
      <c r="D42" s="152"/>
      <c r="E42" s="152"/>
      <c r="F42" s="152"/>
      <c r="G42" s="152"/>
      <c r="H42" s="152"/>
      <c r="I42" s="153"/>
      <c r="J42" s="5"/>
      <c r="K42" s="154" t="s">
        <v>103</v>
      </c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7"/>
      <c r="BI42" s="155" t="s">
        <v>5</v>
      </c>
      <c r="BJ42" s="156"/>
      <c r="BK42" s="156"/>
      <c r="BL42" s="156"/>
      <c r="BM42" s="156"/>
      <c r="BN42" s="156"/>
      <c r="BO42" s="156"/>
      <c r="BP42" s="156"/>
      <c r="BQ42" s="156"/>
      <c r="BR42" s="156"/>
      <c r="BS42" s="157"/>
      <c r="BT42" s="11" t="s">
        <v>349</v>
      </c>
      <c r="BU42" s="11">
        <v>0</v>
      </c>
      <c r="BV42" s="148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50"/>
    </row>
    <row r="43" spans="1:90" s="6" customFormat="1" ht="30" customHeight="1" x14ac:dyDescent="0.2">
      <c r="A43" s="151" t="s">
        <v>104</v>
      </c>
      <c r="B43" s="152"/>
      <c r="C43" s="152"/>
      <c r="D43" s="152"/>
      <c r="E43" s="152"/>
      <c r="F43" s="152"/>
      <c r="G43" s="152"/>
      <c r="H43" s="152"/>
      <c r="I43" s="153"/>
      <c r="J43" s="5"/>
      <c r="K43" s="154" t="s">
        <v>105</v>
      </c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7"/>
      <c r="BI43" s="155" t="s">
        <v>5</v>
      </c>
      <c r="BJ43" s="156"/>
      <c r="BK43" s="156"/>
      <c r="BL43" s="156"/>
      <c r="BM43" s="156"/>
      <c r="BN43" s="156"/>
      <c r="BO43" s="156"/>
      <c r="BP43" s="156"/>
      <c r="BQ43" s="156"/>
      <c r="BR43" s="156"/>
      <c r="BS43" s="157"/>
      <c r="BT43" s="11" t="s">
        <v>349</v>
      </c>
      <c r="BU43" s="11">
        <v>0</v>
      </c>
      <c r="BV43" s="148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50"/>
    </row>
    <row r="44" spans="1:90" s="6" customFormat="1" ht="30" customHeight="1" x14ac:dyDescent="0.2">
      <c r="A44" s="151" t="s">
        <v>47</v>
      </c>
      <c r="B44" s="152"/>
      <c r="C44" s="152"/>
      <c r="D44" s="152"/>
      <c r="E44" s="152"/>
      <c r="F44" s="152"/>
      <c r="G44" s="152"/>
      <c r="H44" s="152"/>
      <c r="I44" s="153"/>
      <c r="J44" s="5"/>
      <c r="K44" s="154" t="s">
        <v>48</v>
      </c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7"/>
      <c r="BI44" s="155" t="s">
        <v>5</v>
      </c>
      <c r="BJ44" s="156"/>
      <c r="BK44" s="156"/>
      <c r="BL44" s="156"/>
      <c r="BM44" s="156"/>
      <c r="BN44" s="156"/>
      <c r="BO44" s="156"/>
      <c r="BP44" s="156"/>
      <c r="BQ44" s="156"/>
      <c r="BR44" s="156"/>
      <c r="BS44" s="157"/>
      <c r="BT44" s="11">
        <f>BT45+BT46+BT47+BT48+BT49+BT50+BT51+BT52+BT53+BT54+BT56+BT57</f>
        <v>498774.1236415641</v>
      </c>
      <c r="BU44" s="11">
        <f>BU45+BU46+BU47+BU48+BU49+BU50+BU51+BU52+BU53+BU54+BU56+BU57</f>
        <v>673932.41485856147</v>
      </c>
      <c r="BV44" s="197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6"/>
    </row>
    <row r="45" spans="1:90" s="6" customFormat="1" ht="53.45" customHeight="1" x14ac:dyDescent="0.2">
      <c r="A45" s="151" t="s">
        <v>49</v>
      </c>
      <c r="B45" s="152"/>
      <c r="C45" s="152"/>
      <c r="D45" s="152"/>
      <c r="E45" s="152"/>
      <c r="F45" s="152"/>
      <c r="G45" s="152"/>
      <c r="H45" s="152"/>
      <c r="I45" s="153"/>
      <c r="J45" s="5"/>
      <c r="K45" s="154" t="s">
        <v>139</v>
      </c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7"/>
      <c r="BI45" s="155" t="s">
        <v>5</v>
      </c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11">
        <v>188499.96182796592</v>
      </c>
      <c r="BU45" s="11">
        <v>183893.16</v>
      </c>
      <c r="BV45" s="148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50"/>
    </row>
    <row r="46" spans="1:90" s="6" customFormat="1" ht="45" customHeight="1" x14ac:dyDescent="0.2">
      <c r="A46" s="151" t="s">
        <v>50</v>
      </c>
      <c r="B46" s="152"/>
      <c r="C46" s="152"/>
      <c r="D46" s="152"/>
      <c r="E46" s="152"/>
      <c r="F46" s="152"/>
      <c r="G46" s="152"/>
      <c r="H46" s="152"/>
      <c r="I46" s="153"/>
      <c r="J46" s="5"/>
      <c r="K46" s="154" t="s">
        <v>51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7"/>
      <c r="BI46" s="155" t="s">
        <v>5</v>
      </c>
      <c r="BJ46" s="156"/>
      <c r="BK46" s="156"/>
      <c r="BL46" s="156"/>
      <c r="BM46" s="156"/>
      <c r="BN46" s="156"/>
      <c r="BO46" s="156"/>
      <c r="BP46" s="156"/>
      <c r="BQ46" s="156"/>
      <c r="BR46" s="156"/>
      <c r="BS46" s="157"/>
      <c r="BT46" s="11">
        <v>0</v>
      </c>
      <c r="BU46" s="11">
        <v>0</v>
      </c>
      <c r="BV46" s="184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6"/>
    </row>
    <row r="47" spans="1:90" s="6" customFormat="1" ht="24" customHeight="1" x14ac:dyDescent="0.2">
      <c r="A47" s="151" t="s">
        <v>52</v>
      </c>
      <c r="B47" s="152"/>
      <c r="C47" s="152"/>
      <c r="D47" s="152"/>
      <c r="E47" s="152"/>
      <c r="F47" s="152"/>
      <c r="G47" s="152"/>
      <c r="H47" s="152"/>
      <c r="I47" s="153"/>
      <c r="J47" s="5"/>
      <c r="K47" s="154" t="s">
        <v>53</v>
      </c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7"/>
      <c r="BI47" s="155" t="s">
        <v>5</v>
      </c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1">
        <v>8303.5346650629126</v>
      </c>
      <c r="BU47" s="11">
        <v>13480.269999999999</v>
      </c>
      <c r="BV47" s="148" t="s">
        <v>312</v>
      </c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50"/>
    </row>
    <row r="48" spans="1:90" s="6" customFormat="1" ht="15" customHeight="1" x14ac:dyDescent="0.2">
      <c r="A48" s="151" t="s">
        <v>54</v>
      </c>
      <c r="B48" s="152"/>
      <c r="C48" s="152"/>
      <c r="D48" s="152"/>
      <c r="E48" s="152"/>
      <c r="F48" s="152"/>
      <c r="G48" s="152"/>
      <c r="H48" s="152"/>
      <c r="I48" s="153"/>
      <c r="J48" s="5"/>
      <c r="K48" s="154" t="s">
        <v>22</v>
      </c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7"/>
      <c r="BI48" s="155" t="s">
        <v>5</v>
      </c>
      <c r="BJ48" s="156"/>
      <c r="BK48" s="156"/>
      <c r="BL48" s="156"/>
      <c r="BM48" s="156"/>
      <c r="BN48" s="156"/>
      <c r="BO48" s="156"/>
      <c r="BP48" s="156"/>
      <c r="BQ48" s="156"/>
      <c r="BR48" s="156"/>
      <c r="BS48" s="157"/>
      <c r="BT48" s="11">
        <v>73418.108806850345</v>
      </c>
      <c r="BU48" s="11">
        <v>65838.560000000012</v>
      </c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</row>
    <row r="49" spans="1:90" s="6" customFormat="1" ht="64.900000000000006" customHeight="1" x14ac:dyDescent="0.2">
      <c r="A49" s="151" t="s">
        <v>55</v>
      </c>
      <c r="B49" s="152"/>
      <c r="C49" s="152"/>
      <c r="D49" s="152"/>
      <c r="E49" s="152"/>
      <c r="F49" s="152"/>
      <c r="G49" s="152"/>
      <c r="H49" s="152"/>
      <c r="I49" s="153"/>
      <c r="J49" s="5"/>
      <c r="K49" s="154" t="s">
        <v>288</v>
      </c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7"/>
      <c r="BI49" s="155" t="s">
        <v>5</v>
      </c>
      <c r="BJ49" s="156"/>
      <c r="BK49" s="156"/>
      <c r="BL49" s="156"/>
      <c r="BM49" s="156"/>
      <c r="BN49" s="156"/>
      <c r="BO49" s="156"/>
      <c r="BP49" s="156"/>
      <c r="BQ49" s="156"/>
      <c r="BR49" s="156"/>
      <c r="BS49" s="157"/>
      <c r="BT49" s="11">
        <v>83598.351265295496</v>
      </c>
      <c r="BU49" s="11">
        <v>132159.16</v>
      </c>
      <c r="BV49" s="148" t="s">
        <v>310</v>
      </c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50"/>
    </row>
    <row r="50" spans="1:90" s="6" customFormat="1" ht="48.75" customHeight="1" x14ac:dyDescent="0.2">
      <c r="A50" s="151" t="s">
        <v>56</v>
      </c>
      <c r="B50" s="152"/>
      <c r="C50" s="152"/>
      <c r="D50" s="152"/>
      <c r="E50" s="152"/>
      <c r="F50" s="152"/>
      <c r="G50" s="152"/>
      <c r="H50" s="152"/>
      <c r="I50" s="153"/>
      <c r="J50" s="5"/>
      <c r="K50" s="154" t="s">
        <v>106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7"/>
      <c r="BI50" s="155" t="s">
        <v>5</v>
      </c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11">
        <v>139806.06005520001</v>
      </c>
      <c r="BU50" s="11">
        <v>110126.23999999999</v>
      </c>
      <c r="BV50" s="148" t="s">
        <v>312</v>
      </c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50"/>
    </row>
    <row r="51" spans="1:90" s="6" customFormat="1" ht="15" customHeight="1" x14ac:dyDescent="0.2">
      <c r="A51" s="151" t="s">
        <v>57</v>
      </c>
      <c r="B51" s="152"/>
      <c r="C51" s="152"/>
      <c r="D51" s="152"/>
      <c r="E51" s="152"/>
      <c r="F51" s="152"/>
      <c r="G51" s="152"/>
      <c r="H51" s="152"/>
      <c r="I51" s="153"/>
      <c r="J51" s="5"/>
      <c r="K51" s="154" t="s">
        <v>107</v>
      </c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7"/>
      <c r="BI51" s="155" t="s">
        <v>5</v>
      </c>
      <c r="BJ51" s="156"/>
      <c r="BK51" s="156"/>
      <c r="BL51" s="156"/>
      <c r="BM51" s="156"/>
      <c r="BN51" s="156"/>
      <c r="BO51" s="156"/>
      <c r="BP51" s="156"/>
      <c r="BQ51" s="156"/>
      <c r="BR51" s="156"/>
      <c r="BS51" s="157"/>
      <c r="BT51" s="11">
        <v>0</v>
      </c>
      <c r="BU51" s="11">
        <v>0</v>
      </c>
      <c r="BV51" s="148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50"/>
    </row>
    <row r="52" spans="1:90" s="6" customFormat="1" ht="67.900000000000006" customHeight="1" x14ac:dyDescent="0.2">
      <c r="A52" s="151" t="s">
        <v>61</v>
      </c>
      <c r="B52" s="152"/>
      <c r="C52" s="152"/>
      <c r="D52" s="152"/>
      <c r="E52" s="152"/>
      <c r="F52" s="152"/>
      <c r="G52" s="152"/>
      <c r="H52" s="152"/>
      <c r="I52" s="153"/>
      <c r="J52" s="5"/>
      <c r="K52" s="154" t="s">
        <v>23</v>
      </c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7"/>
      <c r="BI52" s="155" t="s">
        <v>5</v>
      </c>
      <c r="BJ52" s="156"/>
      <c r="BK52" s="156"/>
      <c r="BL52" s="156"/>
      <c r="BM52" s="156"/>
      <c r="BN52" s="156"/>
      <c r="BO52" s="156"/>
      <c r="BP52" s="156"/>
      <c r="BQ52" s="156"/>
      <c r="BR52" s="156"/>
      <c r="BS52" s="157"/>
      <c r="BT52" s="11">
        <v>0</v>
      </c>
      <c r="BU52" s="11">
        <v>37282.860228561301</v>
      </c>
      <c r="BV52" s="148" t="s">
        <v>356</v>
      </c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50"/>
    </row>
    <row r="53" spans="1:90" s="6" customFormat="1" ht="45.75" customHeight="1" x14ac:dyDescent="0.2">
      <c r="A53" s="151" t="s">
        <v>108</v>
      </c>
      <c r="B53" s="152"/>
      <c r="C53" s="152"/>
      <c r="D53" s="152"/>
      <c r="E53" s="152"/>
      <c r="F53" s="152"/>
      <c r="G53" s="152"/>
      <c r="H53" s="152"/>
      <c r="I53" s="153"/>
      <c r="J53" s="5"/>
      <c r="K53" s="154" t="s">
        <v>24</v>
      </c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7"/>
      <c r="BI53" s="155" t="s">
        <v>5</v>
      </c>
      <c r="BJ53" s="156"/>
      <c r="BK53" s="156"/>
      <c r="BL53" s="156"/>
      <c r="BM53" s="156"/>
      <c r="BN53" s="156"/>
      <c r="BO53" s="156"/>
      <c r="BP53" s="156"/>
      <c r="BQ53" s="156"/>
      <c r="BR53" s="156"/>
      <c r="BS53" s="157"/>
      <c r="BT53" s="11">
        <v>4545.4170211894807</v>
      </c>
      <c r="BU53" s="11">
        <v>1992.92</v>
      </c>
      <c r="BV53" s="148" t="s">
        <v>317</v>
      </c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50"/>
    </row>
    <row r="54" spans="1:90" s="6" customFormat="1" ht="69.599999999999994" customHeight="1" x14ac:dyDescent="0.2">
      <c r="A54" s="151" t="s">
        <v>109</v>
      </c>
      <c r="B54" s="152"/>
      <c r="C54" s="152"/>
      <c r="D54" s="152"/>
      <c r="E54" s="152"/>
      <c r="F54" s="152"/>
      <c r="G54" s="152"/>
      <c r="H54" s="152"/>
      <c r="I54" s="153"/>
      <c r="J54" s="5"/>
      <c r="K54" s="154" t="s">
        <v>58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7"/>
      <c r="BI54" s="155" t="s">
        <v>5</v>
      </c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14">
        <v>602.69000000000005</v>
      </c>
      <c r="BU54" s="11">
        <v>75.448999999999984</v>
      </c>
      <c r="BV54" s="161" t="s">
        <v>309</v>
      </c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3"/>
    </row>
    <row r="55" spans="1:90" s="6" customFormat="1" ht="43.15" customHeight="1" x14ac:dyDescent="0.2">
      <c r="A55" s="151" t="s">
        <v>110</v>
      </c>
      <c r="B55" s="152"/>
      <c r="C55" s="152"/>
      <c r="D55" s="152"/>
      <c r="E55" s="152"/>
      <c r="F55" s="152"/>
      <c r="G55" s="152"/>
      <c r="H55" s="152"/>
      <c r="I55" s="153"/>
      <c r="J55" s="5"/>
      <c r="K55" s="154" t="s">
        <v>59</v>
      </c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7"/>
      <c r="BI55" s="155" t="s">
        <v>60</v>
      </c>
      <c r="BJ55" s="156"/>
      <c r="BK55" s="156"/>
      <c r="BL55" s="156"/>
      <c r="BM55" s="156"/>
      <c r="BN55" s="156"/>
      <c r="BO55" s="156"/>
      <c r="BP55" s="156"/>
      <c r="BQ55" s="156"/>
      <c r="BR55" s="156"/>
      <c r="BS55" s="157"/>
      <c r="BT55" s="5" t="s">
        <v>306</v>
      </c>
      <c r="BU55" s="79">
        <v>348</v>
      </c>
      <c r="BV55" s="161" t="s">
        <v>307</v>
      </c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3"/>
    </row>
    <row r="56" spans="1:90" s="6" customFormat="1" ht="111.75" customHeight="1" x14ac:dyDescent="0.2">
      <c r="A56" s="151" t="s">
        <v>111</v>
      </c>
      <c r="B56" s="152"/>
      <c r="C56" s="152"/>
      <c r="D56" s="152"/>
      <c r="E56" s="152"/>
      <c r="F56" s="152"/>
      <c r="G56" s="152"/>
      <c r="H56" s="152"/>
      <c r="I56" s="153"/>
      <c r="J56" s="5"/>
      <c r="K56" s="154" t="s">
        <v>62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7"/>
      <c r="BI56" s="155" t="s">
        <v>5</v>
      </c>
      <c r="BJ56" s="156"/>
      <c r="BK56" s="156"/>
      <c r="BL56" s="156"/>
      <c r="BM56" s="156"/>
      <c r="BN56" s="156"/>
      <c r="BO56" s="156"/>
      <c r="BP56" s="156"/>
      <c r="BQ56" s="156"/>
      <c r="BR56" s="156"/>
      <c r="BS56" s="157"/>
      <c r="BT56" s="14">
        <v>0</v>
      </c>
      <c r="BU56" s="14">
        <v>0</v>
      </c>
      <c r="BV56" s="158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60"/>
    </row>
    <row r="57" spans="1:90" s="6" customFormat="1" ht="54.6" customHeight="1" x14ac:dyDescent="0.2">
      <c r="A57" s="151" t="s">
        <v>112</v>
      </c>
      <c r="B57" s="152"/>
      <c r="C57" s="152"/>
      <c r="D57" s="152"/>
      <c r="E57" s="152"/>
      <c r="F57" s="152"/>
      <c r="G57" s="152"/>
      <c r="H57" s="152"/>
      <c r="I57" s="153"/>
      <c r="J57" s="5"/>
      <c r="K57" s="154" t="s">
        <v>113</v>
      </c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7"/>
      <c r="BI57" s="155" t="s">
        <v>5</v>
      </c>
      <c r="BJ57" s="156"/>
      <c r="BK57" s="156"/>
      <c r="BL57" s="156"/>
      <c r="BM57" s="156"/>
      <c r="BN57" s="156"/>
      <c r="BO57" s="156"/>
      <c r="BP57" s="156"/>
      <c r="BQ57" s="156"/>
      <c r="BR57" s="156"/>
      <c r="BS57" s="157"/>
      <c r="BT57" s="14">
        <f>SUM(BT58:BT66)</f>
        <v>0</v>
      </c>
      <c r="BU57" s="14">
        <f>SUM(BU58:BU66)</f>
        <v>129083.79563000001</v>
      </c>
      <c r="BV57" s="224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6"/>
    </row>
    <row r="58" spans="1:90" s="6" customFormat="1" ht="17.45" customHeight="1" x14ac:dyDescent="0.2">
      <c r="A58" s="151" t="s">
        <v>301</v>
      </c>
      <c r="B58" s="152"/>
      <c r="C58" s="152"/>
      <c r="D58" s="152"/>
      <c r="E58" s="152"/>
      <c r="F58" s="152"/>
      <c r="G58" s="152"/>
      <c r="H58" s="152"/>
      <c r="I58" s="153"/>
      <c r="J58" s="5"/>
      <c r="K58" s="187" t="s">
        <v>143</v>
      </c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3"/>
      <c r="BI58" s="188" t="s">
        <v>5</v>
      </c>
      <c r="BJ58" s="189"/>
      <c r="BK58" s="189"/>
      <c r="BL58" s="189"/>
      <c r="BM58" s="189"/>
      <c r="BN58" s="189"/>
      <c r="BO58" s="189"/>
      <c r="BP58" s="189"/>
      <c r="BQ58" s="189"/>
      <c r="BR58" s="189"/>
      <c r="BS58" s="190"/>
      <c r="BT58" s="11">
        <v>0</v>
      </c>
      <c r="BU58" s="11">
        <v>105180.78000000001</v>
      </c>
      <c r="BV58" s="232" t="s">
        <v>312</v>
      </c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4"/>
    </row>
    <row r="59" spans="1:90" s="6" customFormat="1" ht="17.45" customHeight="1" x14ac:dyDescent="0.2">
      <c r="A59" s="151" t="s">
        <v>302</v>
      </c>
      <c r="B59" s="152"/>
      <c r="C59" s="152"/>
      <c r="D59" s="152"/>
      <c r="E59" s="152"/>
      <c r="F59" s="152"/>
      <c r="G59" s="152"/>
      <c r="H59" s="152"/>
      <c r="I59" s="153"/>
      <c r="J59" s="5"/>
      <c r="K59" s="154" t="s">
        <v>200</v>
      </c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7"/>
      <c r="BI59" s="155" t="s">
        <v>5</v>
      </c>
      <c r="BJ59" s="156"/>
      <c r="BK59" s="156"/>
      <c r="BL59" s="156"/>
      <c r="BM59" s="156"/>
      <c r="BN59" s="156"/>
      <c r="BO59" s="156"/>
      <c r="BP59" s="156"/>
      <c r="BQ59" s="156"/>
      <c r="BR59" s="156"/>
      <c r="BS59" s="157"/>
      <c r="BT59" s="14">
        <v>0</v>
      </c>
      <c r="BU59" s="14">
        <v>485.53</v>
      </c>
      <c r="BV59" s="232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4"/>
    </row>
    <row r="60" spans="1:90" s="6" customFormat="1" ht="17.45" customHeight="1" x14ac:dyDescent="0.2">
      <c r="A60" s="151" t="s">
        <v>300</v>
      </c>
      <c r="B60" s="152"/>
      <c r="C60" s="152"/>
      <c r="D60" s="152"/>
      <c r="E60" s="152"/>
      <c r="F60" s="152"/>
      <c r="G60" s="152"/>
      <c r="H60" s="152"/>
      <c r="I60" s="153"/>
      <c r="J60" s="5"/>
      <c r="K60" s="154" t="s">
        <v>146</v>
      </c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7"/>
      <c r="BI60" s="155" t="s">
        <v>5</v>
      </c>
      <c r="BJ60" s="156"/>
      <c r="BK60" s="156"/>
      <c r="BL60" s="156"/>
      <c r="BM60" s="156"/>
      <c r="BN60" s="156"/>
      <c r="BO60" s="156"/>
      <c r="BP60" s="156"/>
      <c r="BQ60" s="156"/>
      <c r="BR60" s="156"/>
      <c r="BS60" s="157"/>
      <c r="BT60" s="14">
        <v>0</v>
      </c>
      <c r="BU60" s="14">
        <v>1265.1600000000001</v>
      </c>
      <c r="BV60" s="232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4"/>
    </row>
    <row r="61" spans="1:90" s="6" customFormat="1" ht="17.45" customHeight="1" x14ac:dyDescent="0.2">
      <c r="A61" s="151" t="s">
        <v>303</v>
      </c>
      <c r="B61" s="152"/>
      <c r="C61" s="152"/>
      <c r="D61" s="152"/>
      <c r="E61" s="152"/>
      <c r="F61" s="152"/>
      <c r="G61" s="152"/>
      <c r="H61" s="152"/>
      <c r="I61" s="153"/>
      <c r="J61" s="5"/>
      <c r="K61" s="154" t="s">
        <v>148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7"/>
      <c r="BI61" s="155" t="s">
        <v>5</v>
      </c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14">
        <v>0</v>
      </c>
      <c r="BU61" s="14">
        <v>34.31</v>
      </c>
      <c r="BV61" s="232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4"/>
    </row>
    <row r="62" spans="1:90" s="6" customFormat="1" ht="17.45" customHeight="1" x14ac:dyDescent="0.2">
      <c r="A62" s="151" t="s">
        <v>304</v>
      </c>
      <c r="B62" s="152"/>
      <c r="C62" s="152"/>
      <c r="D62" s="152"/>
      <c r="E62" s="152"/>
      <c r="F62" s="152"/>
      <c r="G62" s="152"/>
      <c r="H62" s="152"/>
      <c r="I62" s="153"/>
      <c r="J62" s="5"/>
      <c r="K62" s="154" t="s">
        <v>150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7"/>
      <c r="BI62" s="155" t="s">
        <v>5</v>
      </c>
      <c r="BJ62" s="156"/>
      <c r="BK62" s="156"/>
      <c r="BL62" s="156"/>
      <c r="BM62" s="156"/>
      <c r="BN62" s="156"/>
      <c r="BO62" s="156"/>
      <c r="BP62" s="156"/>
      <c r="BQ62" s="156"/>
      <c r="BR62" s="156"/>
      <c r="BS62" s="157"/>
      <c r="BT62" s="14">
        <v>0</v>
      </c>
      <c r="BU62" s="14">
        <v>325.72000000000003</v>
      </c>
      <c r="BV62" s="232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4"/>
    </row>
    <row r="63" spans="1:90" s="6" customFormat="1" ht="17.45" customHeight="1" x14ac:dyDescent="0.2">
      <c r="A63" s="151" t="s">
        <v>305</v>
      </c>
      <c r="B63" s="152"/>
      <c r="C63" s="152"/>
      <c r="D63" s="152"/>
      <c r="E63" s="152"/>
      <c r="F63" s="152"/>
      <c r="G63" s="152"/>
      <c r="H63" s="152"/>
      <c r="I63" s="153"/>
      <c r="J63" s="5"/>
      <c r="K63" s="154" t="s">
        <v>151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7"/>
      <c r="BI63" s="155" t="s">
        <v>5</v>
      </c>
      <c r="BJ63" s="156"/>
      <c r="BK63" s="156"/>
      <c r="BL63" s="156"/>
      <c r="BM63" s="156"/>
      <c r="BN63" s="156"/>
      <c r="BO63" s="156"/>
      <c r="BP63" s="156"/>
      <c r="BQ63" s="156"/>
      <c r="BR63" s="156"/>
      <c r="BS63" s="157"/>
      <c r="BT63" s="14">
        <v>0</v>
      </c>
      <c r="BU63" s="14">
        <v>7723.73</v>
      </c>
      <c r="BV63" s="232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4"/>
    </row>
    <row r="64" spans="1:90" s="6" customFormat="1" ht="26.45" customHeight="1" x14ac:dyDescent="0.2">
      <c r="A64" s="151" t="s">
        <v>152</v>
      </c>
      <c r="B64" s="152"/>
      <c r="C64" s="152"/>
      <c r="D64" s="152"/>
      <c r="E64" s="152"/>
      <c r="F64" s="152"/>
      <c r="G64" s="152"/>
      <c r="H64" s="152"/>
      <c r="I64" s="153"/>
      <c r="J64" s="90"/>
      <c r="K64" s="154" t="s">
        <v>198</v>
      </c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91"/>
      <c r="BI64" s="155" t="s">
        <v>5</v>
      </c>
      <c r="BJ64" s="156"/>
      <c r="BK64" s="156"/>
      <c r="BL64" s="156"/>
      <c r="BM64" s="156"/>
      <c r="BN64" s="156"/>
      <c r="BO64" s="156"/>
      <c r="BP64" s="156"/>
      <c r="BQ64" s="156"/>
      <c r="BR64" s="156"/>
      <c r="BS64" s="157"/>
      <c r="BT64" s="14">
        <v>0</v>
      </c>
      <c r="BU64" s="14">
        <v>914.55</v>
      </c>
      <c r="BV64" s="232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4"/>
    </row>
    <row r="65" spans="1:90" s="6" customFormat="1" ht="17.45" customHeight="1" x14ac:dyDescent="0.2">
      <c r="A65" s="151" t="s">
        <v>194</v>
      </c>
      <c r="B65" s="152"/>
      <c r="C65" s="152"/>
      <c r="D65" s="152"/>
      <c r="E65" s="152"/>
      <c r="F65" s="152"/>
      <c r="G65" s="152"/>
      <c r="H65" s="152"/>
      <c r="I65" s="153"/>
      <c r="J65" s="90"/>
      <c r="K65" s="154" t="s">
        <v>199</v>
      </c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91"/>
      <c r="BI65" s="155" t="s">
        <v>5</v>
      </c>
      <c r="BJ65" s="156"/>
      <c r="BK65" s="156"/>
      <c r="BL65" s="156"/>
      <c r="BM65" s="156"/>
      <c r="BN65" s="156"/>
      <c r="BO65" s="156"/>
      <c r="BP65" s="156"/>
      <c r="BQ65" s="156"/>
      <c r="BR65" s="156"/>
      <c r="BS65" s="157"/>
      <c r="BT65" s="14">
        <v>0</v>
      </c>
      <c r="BU65" s="14">
        <v>1212.1300000000001</v>
      </c>
      <c r="BV65" s="232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4"/>
    </row>
    <row r="66" spans="1:90" s="6" customFormat="1" ht="17.45" customHeight="1" x14ac:dyDescent="0.2">
      <c r="A66" s="151" t="s">
        <v>201</v>
      </c>
      <c r="B66" s="152"/>
      <c r="C66" s="152"/>
      <c r="D66" s="152"/>
      <c r="E66" s="152"/>
      <c r="F66" s="152"/>
      <c r="G66" s="152"/>
      <c r="H66" s="152"/>
      <c r="I66" s="153"/>
      <c r="J66" s="5"/>
      <c r="K66" s="154" t="s">
        <v>153</v>
      </c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7"/>
      <c r="BI66" s="155" t="s">
        <v>5</v>
      </c>
      <c r="BJ66" s="156"/>
      <c r="BK66" s="156"/>
      <c r="BL66" s="156"/>
      <c r="BM66" s="156"/>
      <c r="BN66" s="156"/>
      <c r="BO66" s="156"/>
      <c r="BP66" s="156"/>
      <c r="BQ66" s="156"/>
      <c r="BR66" s="156"/>
      <c r="BS66" s="157"/>
      <c r="BT66" s="14">
        <f>83598.3512652955-BT49</f>
        <v>0</v>
      </c>
      <c r="BU66" s="14">
        <f>261242.95563-BU49-SUM(BU58:BU65)</f>
        <v>11941.88562999999</v>
      </c>
      <c r="BV66" s="227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9"/>
    </row>
    <row r="67" spans="1:90" s="6" customFormat="1" ht="57.75" customHeight="1" x14ac:dyDescent="0.2">
      <c r="A67" s="151" t="s">
        <v>15</v>
      </c>
      <c r="B67" s="152"/>
      <c r="C67" s="152"/>
      <c r="D67" s="152"/>
      <c r="E67" s="152"/>
      <c r="F67" s="152"/>
      <c r="G67" s="152"/>
      <c r="H67" s="152"/>
      <c r="I67" s="153"/>
      <c r="J67" s="5"/>
      <c r="K67" s="154" t="s">
        <v>25</v>
      </c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7"/>
      <c r="BI67" s="155" t="s">
        <v>5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7"/>
      <c r="BT67" s="14">
        <v>79588.568999999989</v>
      </c>
      <c r="BU67" s="11">
        <v>144821.31970315677</v>
      </c>
      <c r="BV67" s="158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60"/>
    </row>
    <row r="68" spans="1:90" s="6" customFormat="1" ht="30" customHeight="1" x14ac:dyDescent="0.2">
      <c r="A68" s="151" t="s">
        <v>16</v>
      </c>
      <c r="B68" s="152"/>
      <c r="C68" s="152"/>
      <c r="D68" s="152"/>
      <c r="E68" s="152"/>
      <c r="F68" s="152"/>
      <c r="G68" s="152"/>
      <c r="H68" s="152"/>
      <c r="I68" s="153"/>
      <c r="J68" s="5"/>
      <c r="K68" s="154" t="s">
        <v>63</v>
      </c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7"/>
      <c r="BI68" s="155" t="s">
        <v>5</v>
      </c>
      <c r="BJ68" s="156"/>
      <c r="BK68" s="156"/>
      <c r="BL68" s="156"/>
      <c r="BM68" s="156"/>
      <c r="BN68" s="156"/>
      <c r="BO68" s="156"/>
      <c r="BP68" s="156"/>
      <c r="BQ68" s="156"/>
      <c r="BR68" s="156"/>
      <c r="BS68" s="157"/>
      <c r="BT68" s="5" t="s">
        <v>204</v>
      </c>
      <c r="BU68" s="14">
        <f>BU22+BU24+BU26</f>
        <v>45845.187999999995</v>
      </c>
      <c r="BV68" s="158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60"/>
    </row>
    <row r="69" spans="1:90" s="6" customFormat="1" ht="45" customHeight="1" x14ac:dyDescent="0.2">
      <c r="A69" s="151" t="s">
        <v>17</v>
      </c>
      <c r="B69" s="152"/>
      <c r="C69" s="152"/>
      <c r="D69" s="152"/>
      <c r="E69" s="152"/>
      <c r="F69" s="152"/>
      <c r="G69" s="152"/>
      <c r="H69" s="152"/>
      <c r="I69" s="153"/>
      <c r="J69" s="5"/>
      <c r="K69" s="154" t="s">
        <v>64</v>
      </c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7"/>
      <c r="BI69" s="155" t="s">
        <v>5</v>
      </c>
      <c r="BJ69" s="156"/>
      <c r="BK69" s="156"/>
      <c r="BL69" s="156"/>
      <c r="BM69" s="156"/>
      <c r="BN69" s="156"/>
      <c r="BO69" s="156"/>
      <c r="BP69" s="156"/>
      <c r="BQ69" s="156"/>
      <c r="BR69" s="156"/>
      <c r="BS69" s="157"/>
      <c r="BT69" s="11">
        <v>248578.38203336665</v>
      </c>
      <c r="BU69" s="11">
        <v>433759.67108999996</v>
      </c>
      <c r="BV69" s="224" t="s">
        <v>316</v>
      </c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6"/>
    </row>
    <row r="70" spans="1:90" s="6" customFormat="1" ht="44.45" customHeight="1" x14ac:dyDescent="0.2">
      <c r="A70" s="151" t="s">
        <v>7</v>
      </c>
      <c r="B70" s="152"/>
      <c r="C70" s="152"/>
      <c r="D70" s="152"/>
      <c r="E70" s="152"/>
      <c r="F70" s="152"/>
      <c r="G70" s="152"/>
      <c r="H70" s="152"/>
      <c r="I70" s="153"/>
      <c r="J70" s="5"/>
      <c r="K70" s="154" t="s">
        <v>114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7"/>
      <c r="BI70" s="155" t="s">
        <v>65</v>
      </c>
      <c r="BJ70" s="156"/>
      <c r="BK70" s="156"/>
      <c r="BL70" s="156"/>
      <c r="BM70" s="156"/>
      <c r="BN70" s="156"/>
      <c r="BO70" s="156"/>
      <c r="BP70" s="156"/>
      <c r="BQ70" s="156"/>
      <c r="BR70" s="156"/>
      <c r="BS70" s="157"/>
      <c r="BT70" s="11">
        <v>180.69</v>
      </c>
      <c r="BU70" s="11">
        <v>191.13</v>
      </c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</row>
    <row r="71" spans="1:90" s="6" customFormat="1" ht="60" customHeight="1" x14ac:dyDescent="0.2">
      <c r="A71" s="151" t="s">
        <v>47</v>
      </c>
      <c r="B71" s="152"/>
      <c r="C71" s="152"/>
      <c r="D71" s="152"/>
      <c r="E71" s="152"/>
      <c r="F71" s="152"/>
      <c r="G71" s="152"/>
      <c r="H71" s="152"/>
      <c r="I71" s="153"/>
      <c r="J71" s="5"/>
      <c r="K71" s="154" t="s">
        <v>115</v>
      </c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7"/>
      <c r="BI71" s="161" t="s">
        <v>154</v>
      </c>
      <c r="BJ71" s="162"/>
      <c r="BK71" s="162"/>
      <c r="BL71" s="162"/>
      <c r="BM71" s="162"/>
      <c r="BN71" s="162"/>
      <c r="BO71" s="162"/>
      <c r="BP71" s="162"/>
      <c r="BQ71" s="162"/>
      <c r="BR71" s="162"/>
      <c r="BS71" s="163"/>
      <c r="BT71" s="14">
        <f>BT69/BT70</f>
        <v>1375.7174278231594</v>
      </c>
      <c r="BU71" s="14">
        <f>BU69/BU70</f>
        <v>2269.4483916182703</v>
      </c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</row>
    <row r="72" spans="1:90" s="6" customFormat="1" ht="71.25" customHeight="1" x14ac:dyDescent="0.2">
      <c r="A72" s="151" t="s">
        <v>26</v>
      </c>
      <c r="B72" s="152"/>
      <c r="C72" s="152"/>
      <c r="D72" s="152"/>
      <c r="E72" s="152"/>
      <c r="F72" s="152"/>
      <c r="G72" s="152"/>
      <c r="H72" s="152"/>
      <c r="I72" s="153"/>
      <c r="J72" s="5"/>
      <c r="K72" s="154" t="s">
        <v>67</v>
      </c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7"/>
      <c r="BI72" s="155" t="s">
        <v>38</v>
      </c>
      <c r="BJ72" s="156"/>
      <c r="BK72" s="156"/>
      <c r="BL72" s="156"/>
      <c r="BM72" s="156"/>
      <c r="BN72" s="156"/>
      <c r="BO72" s="156"/>
      <c r="BP72" s="156"/>
      <c r="BQ72" s="156"/>
      <c r="BR72" s="156"/>
      <c r="BS72" s="157"/>
      <c r="BT72" s="5" t="s">
        <v>38</v>
      </c>
      <c r="BU72" s="5" t="s">
        <v>38</v>
      </c>
      <c r="BV72" s="161" t="s">
        <v>38</v>
      </c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3"/>
    </row>
    <row r="73" spans="1:90" s="6" customFormat="1" ht="39" customHeight="1" x14ac:dyDescent="0.2">
      <c r="A73" s="151" t="s">
        <v>6</v>
      </c>
      <c r="B73" s="152"/>
      <c r="C73" s="152"/>
      <c r="D73" s="152"/>
      <c r="E73" s="152"/>
      <c r="F73" s="152"/>
      <c r="G73" s="152"/>
      <c r="H73" s="152"/>
      <c r="I73" s="153"/>
      <c r="J73" s="5"/>
      <c r="K73" s="154" t="s">
        <v>68</v>
      </c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7"/>
      <c r="BI73" s="155" t="s">
        <v>69</v>
      </c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5" t="s">
        <v>306</v>
      </c>
      <c r="BU73" s="79">
        <v>66266</v>
      </c>
      <c r="BV73" s="161" t="s">
        <v>308</v>
      </c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3"/>
    </row>
    <row r="74" spans="1:90" s="6" customFormat="1" ht="15" customHeight="1" x14ac:dyDescent="0.2">
      <c r="A74" s="151" t="s">
        <v>70</v>
      </c>
      <c r="B74" s="152"/>
      <c r="C74" s="152"/>
      <c r="D74" s="152"/>
      <c r="E74" s="152"/>
      <c r="F74" s="152"/>
      <c r="G74" s="152"/>
      <c r="H74" s="152"/>
      <c r="I74" s="153"/>
      <c r="J74" s="5"/>
      <c r="K74" s="154" t="s">
        <v>71</v>
      </c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7"/>
      <c r="BI74" s="155" t="s">
        <v>72</v>
      </c>
      <c r="BJ74" s="156"/>
      <c r="BK74" s="156"/>
      <c r="BL74" s="156"/>
      <c r="BM74" s="156"/>
      <c r="BN74" s="156"/>
      <c r="BO74" s="156"/>
      <c r="BP74" s="156"/>
      <c r="BQ74" s="156"/>
      <c r="BR74" s="156"/>
      <c r="BS74" s="157"/>
      <c r="BT74" s="5" t="s">
        <v>306</v>
      </c>
      <c r="BU74" s="11">
        <v>582.29999999999995</v>
      </c>
      <c r="BV74" s="158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60"/>
    </row>
    <row r="75" spans="1:90" s="6" customFormat="1" ht="30" hidden="1" customHeight="1" x14ac:dyDescent="0.2">
      <c r="A75" s="151" t="s">
        <v>73</v>
      </c>
      <c r="B75" s="152"/>
      <c r="C75" s="152"/>
      <c r="D75" s="152"/>
      <c r="E75" s="152"/>
      <c r="F75" s="152"/>
      <c r="G75" s="152"/>
      <c r="H75" s="152"/>
      <c r="I75" s="153"/>
      <c r="J75" s="5"/>
      <c r="K75" s="154" t="s">
        <v>74</v>
      </c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7"/>
      <c r="BI75" s="155" t="s">
        <v>72</v>
      </c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5" t="s">
        <v>306</v>
      </c>
      <c r="BU75" s="11"/>
      <c r="BV75" s="158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60"/>
    </row>
    <row r="76" spans="1:90" s="6" customFormat="1" ht="30" customHeight="1" x14ac:dyDescent="0.2">
      <c r="A76" s="177" t="s">
        <v>155</v>
      </c>
      <c r="B76" s="178"/>
      <c r="C76" s="178"/>
      <c r="D76" s="178"/>
      <c r="E76" s="178"/>
      <c r="F76" s="178"/>
      <c r="G76" s="178"/>
      <c r="H76" s="178"/>
      <c r="I76" s="179"/>
      <c r="J76" s="174" t="s">
        <v>156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6"/>
      <c r="BI76" s="155" t="s">
        <v>72</v>
      </c>
      <c r="BJ76" s="156"/>
      <c r="BK76" s="156"/>
      <c r="BL76" s="156"/>
      <c r="BM76" s="156"/>
      <c r="BN76" s="156"/>
      <c r="BO76" s="156"/>
      <c r="BP76" s="156"/>
      <c r="BQ76" s="156"/>
      <c r="BR76" s="156"/>
      <c r="BS76" s="157"/>
      <c r="BT76" s="5" t="s">
        <v>306</v>
      </c>
      <c r="BU76" s="11">
        <v>276</v>
      </c>
      <c r="BV76" s="158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7"/>
    </row>
    <row r="77" spans="1:90" s="6" customFormat="1" ht="30" customHeight="1" x14ac:dyDescent="0.2">
      <c r="A77" s="151" t="s">
        <v>157</v>
      </c>
      <c r="B77" s="164"/>
      <c r="C77" s="164"/>
      <c r="D77" s="164"/>
      <c r="E77" s="164"/>
      <c r="F77" s="164"/>
      <c r="G77" s="164"/>
      <c r="H77" s="164"/>
      <c r="I77" s="165"/>
      <c r="J77" s="174" t="s">
        <v>158</v>
      </c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6"/>
      <c r="BI77" s="155" t="s">
        <v>72</v>
      </c>
      <c r="BJ77" s="156"/>
      <c r="BK77" s="156"/>
      <c r="BL77" s="156"/>
      <c r="BM77" s="156"/>
      <c r="BN77" s="156"/>
      <c r="BO77" s="156"/>
      <c r="BP77" s="156"/>
      <c r="BQ77" s="156"/>
      <c r="BR77" s="156"/>
      <c r="BS77" s="157"/>
      <c r="BT77" s="5" t="s">
        <v>306</v>
      </c>
      <c r="BU77" s="11">
        <v>139</v>
      </c>
      <c r="BV77" s="8"/>
      <c r="BW77" s="180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2"/>
    </row>
    <row r="78" spans="1:90" s="6" customFormat="1" ht="30" customHeight="1" x14ac:dyDescent="0.2">
      <c r="A78" s="151" t="s">
        <v>159</v>
      </c>
      <c r="B78" s="164"/>
      <c r="C78" s="164"/>
      <c r="D78" s="164"/>
      <c r="E78" s="164"/>
      <c r="F78" s="164"/>
      <c r="G78" s="164"/>
      <c r="H78" s="164"/>
      <c r="I78" s="165"/>
      <c r="J78" s="174" t="s">
        <v>160</v>
      </c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6"/>
      <c r="BI78" s="155" t="s">
        <v>72</v>
      </c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5" t="s">
        <v>306</v>
      </c>
      <c r="BU78" s="11">
        <v>167.3</v>
      </c>
      <c r="BV78" s="8"/>
      <c r="BW78" s="159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7"/>
    </row>
    <row r="79" spans="1:90" s="6" customFormat="1" ht="30" customHeight="1" x14ac:dyDescent="0.2">
      <c r="A79" s="151" t="s">
        <v>75</v>
      </c>
      <c r="B79" s="152"/>
      <c r="C79" s="152"/>
      <c r="D79" s="152"/>
      <c r="E79" s="152"/>
      <c r="F79" s="152"/>
      <c r="G79" s="152"/>
      <c r="H79" s="152"/>
      <c r="I79" s="153"/>
      <c r="J79" s="5"/>
      <c r="K79" s="154" t="s">
        <v>76</v>
      </c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7"/>
      <c r="BI79" s="155" t="s">
        <v>77</v>
      </c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5" t="s">
        <v>204</v>
      </c>
      <c r="BU79" s="11">
        <v>3883.3892900000001</v>
      </c>
      <c r="BV79" s="171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60"/>
    </row>
    <row r="80" spans="1:90" s="6" customFormat="1" ht="30" customHeight="1" x14ac:dyDescent="0.2">
      <c r="A80" s="151" t="s">
        <v>161</v>
      </c>
      <c r="B80" s="152"/>
      <c r="C80" s="152"/>
      <c r="D80" s="152"/>
      <c r="E80" s="152"/>
      <c r="F80" s="152"/>
      <c r="G80" s="152"/>
      <c r="H80" s="152"/>
      <c r="I80" s="153"/>
      <c r="J80" s="158" t="s">
        <v>162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60"/>
      <c r="BI80" s="155" t="s">
        <v>77</v>
      </c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5" t="s">
        <v>204</v>
      </c>
      <c r="BU80" s="11">
        <v>179.83170000000001</v>
      </c>
      <c r="BV80" s="158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60"/>
    </row>
    <row r="81" spans="1:90" s="6" customFormat="1" ht="30" customHeight="1" x14ac:dyDescent="0.2">
      <c r="A81" s="151" t="s">
        <v>163</v>
      </c>
      <c r="B81" s="164"/>
      <c r="C81" s="164"/>
      <c r="D81" s="164"/>
      <c r="E81" s="164"/>
      <c r="F81" s="164"/>
      <c r="G81" s="164"/>
      <c r="H81" s="164"/>
      <c r="I81" s="165"/>
      <c r="J81" s="171" t="s">
        <v>164</v>
      </c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3"/>
      <c r="BI81" s="155" t="s">
        <v>77</v>
      </c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5" t="s">
        <v>204</v>
      </c>
      <c r="BU81" s="11">
        <v>284.29338000000001</v>
      </c>
      <c r="BV81" s="158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66"/>
      <c r="CJ81" s="166"/>
      <c r="CK81" s="166"/>
      <c r="CL81" s="167"/>
    </row>
    <row r="82" spans="1:90" s="6" customFormat="1" ht="30" customHeight="1" x14ac:dyDescent="0.2">
      <c r="A82" s="151" t="s">
        <v>165</v>
      </c>
      <c r="B82" s="164"/>
      <c r="C82" s="164"/>
      <c r="D82" s="164"/>
      <c r="E82" s="164"/>
      <c r="F82" s="164"/>
      <c r="G82" s="164"/>
      <c r="H82" s="164"/>
      <c r="I82" s="165"/>
      <c r="J82" s="171" t="s">
        <v>166</v>
      </c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3"/>
      <c r="BI82" s="155" t="s">
        <v>77</v>
      </c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5" t="s">
        <v>204</v>
      </c>
      <c r="BU82" s="11">
        <v>1316.4378200000001</v>
      </c>
      <c r="BV82" s="171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7"/>
    </row>
    <row r="83" spans="1:90" s="6" customFormat="1" ht="30" customHeight="1" x14ac:dyDescent="0.2">
      <c r="A83" s="151" t="s">
        <v>167</v>
      </c>
      <c r="B83" s="164"/>
      <c r="C83" s="164"/>
      <c r="D83" s="164"/>
      <c r="E83" s="164"/>
      <c r="F83" s="164"/>
      <c r="G83" s="164"/>
      <c r="H83" s="164"/>
      <c r="I83" s="165"/>
      <c r="J83" s="171" t="s">
        <v>168</v>
      </c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3"/>
      <c r="BI83" s="155" t="s">
        <v>77</v>
      </c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5" t="s">
        <v>204</v>
      </c>
      <c r="BU83" s="11">
        <v>2102.8263900000002</v>
      </c>
      <c r="BV83" s="158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66"/>
      <c r="CJ83" s="166"/>
      <c r="CK83" s="166"/>
      <c r="CL83" s="167"/>
    </row>
    <row r="84" spans="1:90" s="6" customFormat="1" ht="30" customHeight="1" x14ac:dyDescent="0.2">
      <c r="A84" s="151" t="s">
        <v>78</v>
      </c>
      <c r="B84" s="152"/>
      <c r="C84" s="152"/>
      <c r="D84" s="152"/>
      <c r="E84" s="152"/>
      <c r="F84" s="152"/>
      <c r="G84" s="152"/>
      <c r="H84" s="152"/>
      <c r="I84" s="153"/>
      <c r="J84" s="5"/>
      <c r="K84" s="154" t="s">
        <v>79</v>
      </c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7"/>
      <c r="BI84" s="155" t="s">
        <v>77</v>
      </c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5" t="s">
        <v>204</v>
      </c>
      <c r="BU84" s="11">
        <v>7364.7</v>
      </c>
      <c r="BV84" s="171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60"/>
    </row>
    <row r="85" spans="1:90" s="6" customFormat="1" ht="29.25" customHeight="1" x14ac:dyDescent="0.2">
      <c r="A85" s="151" t="s">
        <v>169</v>
      </c>
      <c r="B85" s="152"/>
      <c r="C85" s="152"/>
      <c r="D85" s="152"/>
      <c r="E85" s="152"/>
      <c r="F85" s="152"/>
      <c r="G85" s="152"/>
      <c r="H85" s="152"/>
      <c r="I85" s="153"/>
      <c r="J85" s="158" t="s">
        <v>170</v>
      </c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60"/>
      <c r="BI85" s="155" t="s">
        <v>77</v>
      </c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5" t="s">
        <v>204</v>
      </c>
      <c r="BU85" s="11">
        <v>1639.3</v>
      </c>
      <c r="BV85" s="158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60"/>
    </row>
    <row r="86" spans="1:90" s="6" customFormat="1" ht="30" customHeight="1" x14ac:dyDescent="0.2">
      <c r="A86" s="151" t="s">
        <v>171</v>
      </c>
      <c r="B86" s="164"/>
      <c r="C86" s="164"/>
      <c r="D86" s="164"/>
      <c r="E86" s="164"/>
      <c r="F86" s="164"/>
      <c r="G86" s="164"/>
      <c r="H86" s="164"/>
      <c r="I86" s="165"/>
      <c r="J86" s="158" t="s">
        <v>172</v>
      </c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7"/>
      <c r="BI86" s="155" t="s">
        <v>77</v>
      </c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5" t="s">
        <v>204</v>
      </c>
      <c r="BU86" s="11">
        <v>2198.1999999999998</v>
      </c>
      <c r="BV86" s="158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7"/>
    </row>
    <row r="87" spans="1:90" s="6" customFormat="1" ht="30" customHeight="1" x14ac:dyDescent="0.2">
      <c r="A87" s="151" t="s">
        <v>173</v>
      </c>
      <c r="B87" s="164"/>
      <c r="C87" s="164"/>
      <c r="D87" s="164"/>
      <c r="E87" s="164"/>
      <c r="F87" s="164"/>
      <c r="G87" s="164"/>
      <c r="H87" s="164"/>
      <c r="I87" s="165"/>
      <c r="J87" s="158" t="s">
        <v>174</v>
      </c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7"/>
      <c r="BI87" s="155" t="s">
        <v>77</v>
      </c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5" t="s">
        <v>204</v>
      </c>
      <c r="BU87" s="11">
        <v>3527.2</v>
      </c>
      <c r="BV87" s="158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7"/>
    </row>
    <row r="88" spans="1:90" s="6" customFormat="1" ht="30" hidden="1" customHeight="1" x14ac:dyDescent="0.2">
      <c r="A88" s="151" t="s">
        <v>175</v>
      </c>
      <c r="B88" s="164"/>
      <c r="C88" s="164"/>
      <c r="D88" s="164"/>
      <c r="E88" s="164"/>
      <c r="F88" s="164"/>
      <c r="G88" s="164"/>
      <c r="H88" s="164"/>
      <c r="I88" s="165"/>
      <c r="J88" s="158" t="s">
        <v>176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7"/>
      <c r="BI88" s="155" t="s">
        <v>77</v>
      </c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5" t="s">
        <v>204</v>
      </c>
      <c r="BU88" s="11"/>
      <c r="BV88" s="158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7"/>
    </row>
    <row r="89" spans="1:90" s="6" customFormat="1" ht="15" customHeight="1" x14ac:dyDescent="0.2">
      <c r="A89" s="151" t="s">
        <v>80</v>
      </c>
      <c r="B89" s="152"/>
      <c r="C89" s="152"/>
      <c r="D89" s="152"/>
      <c r="E89" s="152"/>
      <c r="F89" s="152"/>
      <c r="G89" s="152"/>
      <c r="H89" s="152"/>
      <c r="I89" s="153"/>
      <c r="J89" s="5"/>
      <c r="K89" s="154" t="s">
        <v>81</v>
      </c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7"/>
      <c r="BI89" s="155" t="s">
        <v>82</v>
      </c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5" t="s">
        <v>204</v>
      </c>
      <c r="BU89" s="11">
        <v>2925.1413400000001</v>
      </c>
      <c r="BV89" s="158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60"/>
    </row>
    <row r="90" spans="1:90" s="6" customFormat="1" ht="30" customHeight="1" x14ac:dyDescent="0.2">
      <c r="A90" s="151" t="s">
        <v>177</v>
      </c>
      <c r="B90" s="152"/>
      <c r="C90" s="152"/>
      <c r="D90" s="152"/>
      <c r="E90" s="152"/>
      <c r="F90" s="152"/>
      <c r="G90" s="152"/>
      <c r="H90" s="152"/>
      <c r="I90" s="153"/>
      <c r="J90" s="158" t="s">
        <v>178</v>
      </c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60"/>
      <c r="BI90" s="155" t="s">
        <v>82</v>
      </c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5" t="s">
        <v>204</v>
      </c>
      <c r="BU90" s="11">
        <v>120.95569</v>
      </c>
      <c r="BV90" s="158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60"/>
    </row>
    <row r="91" spans="1:90" s="6" customFormat="1" ht="30" customHeight="1" x14ac:dyDescent="0.2">
      <c r="A91" s="151" t="s">
        <v>179</v>
      </c>
      <c r="B91" s="164"/>
      <c r="C91" s="164"/>
      <c r="D91" s="164"/>
      <c r="E91" s="164"/>
      <c r="F91" s="164"/>
      <c r="G91" s="164"/>
      <c r="H91" s="164"/>
      <c r="I91" s="165"/>
      <c r="J91" s="158" t="s">
        <v>180</v>
      </c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7"/>
      <c r="BI91" s="155" t="s">
        <v>82</v>
      </c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5" t="s">
        <v>204</v>
      </c>
      <c r="BU91" s="11">
        <v>226.89510000000001</v>
      </c>
      <c r="BV91" s="158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/>
      <c r="CI91" s="166"/>
      <c r="CJ91" s="166"/>
      <c r="CK91" s="166"/>
      <c r="CL91" s="167"/>
    </row>
    <row r="92" spans="1:90" s="6" customFormat="1" ht="30" customHeight="1" x14ac:dyDescent="0.2">
      <c r="A92" s="151" t="s">
        <v>181</v>
      </c>
      <c r="B92" s="164"/>
      <c r="C92" s="164"/>
      <c r="D92" s="164"/>
      <c r="E92" s="164"/>
      <c r="F92" s="164"/>
      <c r="G92" s="164"/>
      <c r="H92" s="164"/>
      <c r="I92" s="165"/>
      <c r="J92" s="158" t="s">
        <v>182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7"/>
      <c r="BI92" s="155" t="s">
        <v>82</v>
      </c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5" t="s">
        <v>204</v>
      </c>
      <c r="BU92" s="11">
        <v>1196.1715099999999</v>
      </c>
      <c r="BV92" s="158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7"/>
    </row>
    <row r="93" spans="1:90" s="6" customFormat="1" ht="30" customHeight="1" x14ac:dyDescent="0.2">
      <c r="A93" s="151" t="s">
        <v>183</v>
      </c>
      <c r="B93" s="164"/>
      <c r="C93" s="164"/>
      <c r="D93" s="164"/>
      <c r="E93" s="164"/>
      <c r="F93" s="164"/>
      <c r="G93" s="164"/>
      <c r="H93" s="164"/>
      <c r="I93" s="165"/>
      <c r="J93" s="158" t="s">
        <v>184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7"/>
      <c r="BI93" s="155" t="s">
        <v>82</v>
      </c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5" t="s">
        <v>204</v>
      </c>
      <c r="BU93" s="11">
        <v>1381.11904</v>
      </c>
      <c r="BV93" s="158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/>
      <c r="CI93" s="166"/>
      <c r="CJ93" s="166"/>
      <c r="CK93" s="166"/>
      <c r="CL93" s="167"/>
    </row>
    <row r="94" spans="1:90" s="6" customFormat="1" ht="15" customHeight="1" x14ac:dyDescent="0.2">
      <c r="A94" s="151" t="s">
        <v>83</v>
      </c>
      <c r="B94" s="152"/>
      <c r="C94" s="152"/>
      <c r="D94" s="152"/>
      <c r="E94" s="152"/>
      <c r="F94" s="152"/>
      <c r="G94" s="152"/>
      <c r="H94" s="152"/>
      <c r="I94" s="153"/>
      <c r="J94" s="5"/>
      <c r="K94" s="154" t="s">
        <v>84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7"/>
      <c r="BI94" s="155" t="s">
        <v>66</v>
      </c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5" t="s">
        <v>204</v>
      </c>
      <c r="BU94" s="87">
        <v>1.3632238362318546E-2</v>
      </c>
      <c r="BV94" s="158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60"/>
    </row>
    <row r="95" spans="1:90" s="6" customFormat="1" ht="42" customHeight="1" x14ac:dyDescent="0.2">
      <c r="A95" s="151" t="s">
        <v>85</v>
      </c>
      <c r="B95" s="152"/>
      <c r="C95" s="152"/>
      <c r="D95" s="152"/>
      <c r="E95" s="152"/>
      <c r="F95" s="152"/>
      <c r="G95" s="152"/>
      <c r="H95" s="152"/>
      <c r="I95" s="153"/>
      <c r="J95" s="5"/>
      <c r="K95" s="154" t="s">
        <v>86</v>
      </c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7"/>
      <c r="BI95" s="155" t="s">
        <v>5</v>
      </c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1">
        <v>1585391.4905555299</v>
      </c>
      <c r="BU95" s="11">
        <v>23152.177660000001</v>
      </c>
      <c r="BV95" s="148" t="s">
        <v>364</v>
      </c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50"/>
    </row>
    <row r="96" spans="1:90" s="6" customFormat="1" ht="30" customHeight="1" x14ac:dyDescent="0.2">
      <c r="A96" s="151" t="s">
        <v>87</v>
      </c>
      <c r="B96" s="152"/>
      <c r="C96" s="152"/>
      <c r="D96" s="152"/>
      <c r="E96" s="152"/>
      <c r="F96" s="152"/>
      <c r="G96" s="152"/>
      <c r="H96" s="152"/>
      <c r="I96" s="153"/>
      <c r="J96" s="5"/>
      <c r="K96" s="154" t="s">
        <v>88</v>
      </c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7"/>
      <c r="BI96" s="155" t="s">
        <v>5</v>
      </c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1">
        <v>0</v>
      </c>
      <c r="BU96" s="11">
        <v>0</v>
      </c>
      <c r="BV96" s="158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60"/>
    </row>
    <row r="97" spans="1:90" s="6" customFormat="1" ht="45" customHeight="1" x14ac:dyDescent="0.2">
      <c r="A97" s="151" t="s">
        <v>89</v>
      </c>
      <c r="B97" s="152"/>
      <c r="C97" s="152"/>
      <c r="D97" s="152"/>
      <c r="E97" s="152"/>
      <c r="F97" s="152"/>
      <c r="G97" s="152"/>
      <c r="H97" s="152"/>
      <c r="I97" s="153"/>
      <c r="J97" s="5"/>
      <c r="K97" s="154" t="s">
        <v>90</v>
      </c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7"/>
      <c r="BI97" s="155" t="s">
        <v>66</v>
      </c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5">
        <v>0.2445822109722918</v>
      </c>
      <c r="BU97" s="12" t="s">
        <v>38</v>
      </c>
      <c r="BV97" s="161" t="s">
        <v>38</v>
      </c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3"/>
    </row>
    <row r="99" spans="1:90" s="1" customFormat="1" ht="12.75" x14ac:dyDescent="0.2">
      <c r="G99" s="1" t="s">
        <v>18</v>
      </c>
    </row>
    <row r="100" spans="1:90" s="1" customFormat="1" ht="68.25" customHeight="1" x14ac:dyDescent="0.2">
      <c r="A100" s="169" t="s">
        <v>91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</row>
    <row r="101" spans="1:90" s="1" customFormat="1" ht="25.5" customHeight="1" x14ac:dyDescent="0.2">
      <c r="A101" s="169" t="s">
        <v>92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</row>
    <row r="102" spans="1:90" s="1" customFormat="1" ht="25.5" customHeight="1" x14ac:dyDescent="0.2">
      <c r="A102" s="169" t="s">
        <v>116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</row>
    <row r="103" spans="1:90" s="1" customFormat="1" ht="25.5" customHeight="1" x14ac:dyDescent="0.2">
      <c r="A103" s="169" t="s">
        <v>93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</row>
    <row r="104" spans="1:90" s="1" customFormat="1" ht="25.5" customHeight="1" x14ac:dyDescent="0.2">
      <c r="A104" s="169" t="s">
        <v>94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</row>
    <row r="105" spans="1:90" ht="3" customHeight="1" x14ac:dyDescent="0.25"/>
    <row r="106" spans="1:90" ht="30.6" customHeight="1" x14ac:dyDescent="0.25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</row>
  </sheetData>
  <mergeCells count="335">
    <mergeCell ref="BV42:CL42"/>
    <mergeCell ref="BV43:CL43"/>
    <mergeCell ref="BV33:CL33"/>
    <mergeCell ref="BV34:CL34"/>
    <mergeCell ref="BV35:CL35"/>
    <mergeCell ref="BV36:CL36"/>
    <mergeCell ref="BV37:CL37"/>
    <mergeCell ref="BV38:CL38"/>
    <mergeCell ref="BV39:CL39"/>
    <mergeCell ref="BV40:CL40"/>
    <mergeCell ref="BV41:CL41"/>
    <mergeCell ref="BV24:CL24"/>
    <mergeCell ref="BV25:CL25"/>
    <mergeCell ref="BV26:CL26"/>
    <mergeCell ref="BV27:CL27"/>
    <mergeCell ref="BV28:CL28"/>
    <mergeCell ref="BV29:CL29"/>
    <mergeCell ref="BV30:CL30"/>
    <mergeCell ref="BV31:CL31"/>
    <mergeCell ref="BV32:CL32"/>
    <mergeCell ref="BI64:BS64"/>
    <mergeCell ref="A65:I65"/>
    <mergeCell ref="K65:BG65"/>
    <mergeCell ref="BI65:BS65"/>
    <mergeCell ref="K33:BG33"/>
    <mergeCell ref="BI33:BS33"/>
    <mergeCell ref="A39:I39"/>
    <mergeCell ref="K39:BG39"/>
    <mergeCell ref="BI39:BS39"/>
    <mergeCell ref="BI38:BS38"/>
    <mergeCell ref="A40:I40"/>
    <mergeCell ref="K40:BG40"/>
    <mergeCell ref="BI40:BS40"/>
    <mergeCell ref="A37:I37"/>
    <mergeCell ref="K37:BG37"/>
    <mergeCell ref="BI37:BS37"/>
    <mergeCell ref="A38:I38"/>
    <mergeCell ref="K38:BG38"/>
    <mergeCell ref="A34:I34"/>
    <mergeCell ref="K34:BG34"/>
    <mergeCell ref="BI34:BS34"/>
    <mergeCell ref="A35:I35"/>
    <mergeCell ref="K35:BG35"/>
    <mergeCell ref="BI35:BS35"/>
    <mergeCell ref="A106:CL106"/>
    <mergeCell ref="A5:CL5"/>
    <mergeCell ref="A6:CL6"/>
    <mergeCell ref="A7:CL7"/>
    <mergeCell ref="A8:CL8"/>
    <mergeCell ref="AG10:BU10"/>
    <mergeCell ref="AQ13:AX13"/>
    <mergeCell ref="AY13:AZ13"/>
    <mergeCell ref="BA13:BH13"/>
    <mergeCell ref="A18:I18"/>
    <mergeCell ref="K18:BG18"/>
    <mergeCell ref="BI18:BS18"/>
    <mergeCell ref="BV18:CL18"/>
    <mergeCell ref="A19:I19"/>
    <mergeCell ref="K19:BG19"/>
    <mergeCell ref="BI19:BS19"/>
    <mergeCell ref="BV19:CL19"/>
    <mergeCell ref="A15:I16"/>
    <mergeCell ref="J15:BH16"/>
    <mergeCell ref="BI15:BS16"/>
    <mergeCell ref="BT15:BU15"/>
    <mergeCell ref="BV15:CL16"/>
    <mergeCell ref="A17:I17"/>
    <mergeCell ref="K17:BG17"/>
    <mergeCell ref="BI17:BS17"/>
    <mergeCell ref="BV17:CL17"/>
    <mergeCell ref="A22:I22"/>
    <mergeCell ref="K22:BG22"/>
    <mergeCell ref="BI22:BS22"/>
    <mergeCell ref="A23:I23"/>
    <mergeCell ref="K23:BG23"/>
    <mergeCell ref="BI23:BS23"/>
    <mergeCell ref="A20:I20"/>
    <mergeCell ref="K20:BG20"/>
    <mergeCell ref="BI20:BS20"/>
    <mergeCell ref="A21:I21"/>
    <mergeCell ref="K21:BG21"/>
    <mergeCell ref="BI21:BS21"/>
    <mergeCell ref="A44:I44"/>
    <mergeCell ref="K44:BG44"/>
    <mergeCell ref="BI44:BS44"/>
    <mergeCell ref="A28:I28"/>
    <mergeCell ref="K28:BG28"/>
    <mergeCell ref="BI28:BS28"/>
    <mergeCell ref="A29:I29"/>
    <mergeCell ref="K29:BG29"/>
    <mergeCell ref="BV20:CL20"/>
    <mergeCell ref="BV21:CL21"/>
    <mergeCell ref="BV22:CL22"/>
    <mergeCell ref="BV23:CL23"/>
    <mergeCell ref="A26:I26"/>
    <mergeCell ref="K26:BG26"/>
    <mergeCell ref="BI26:BS26"/>
    <mergeCell ref="A27:I27"/>
    <mergeCell ref="K27:BG27"/>
    <mergeCell ref="BI27:BS27"/>
    <mergeCell ref="A24:I24"/>
    <mergeCell ref="K24:BG24"/>
    <mergeCell ref="BI24:BS24"/>
    <mergeCell ref="A25:I25"/>
    <mergeCell ref="K25:BG25"/>
    <mergeCell ref="BI25:BS25"/>
    <mergeCell ref="BV44:CL44"/>
    <mergeCell ref="BI42:BS42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41:I41"/>
    <mergeCell ref="K41:BG41"/>
    <mergeCell ref="BI41:BS41"/>
    <mergeCell ref="A42:I42"/>
    <mergeCell ref="K42:BG42"/>
    <mergeCell ref="A33:I33"/>
    <mergeCell ref="A36:I36"/>
    <mergeCell ref="K36:BG36"/>
    <mergeCell ref="BI36:BS36"/>
    <mergeCell ref="A43:I43"/>
    <mergeCell ref="K43:BG43"/>
    <mergeCell ref="BI43:BS43"/>
    <mergeCell ref="A45:I45"/>
    <mergeCell ref="K45:BG45"/>
    <mergeCell ref="BI45:BS45"/>
    <mergeCell ref="BV45:CL45"/>
    <mergeCell ref="A46:I46"/>
    <mergeCell ref="K46:BG46"/>
    <mergeCell ref="BI46:BS46"/>
    <mergeCell ref="BV46:CL46"/>
    <mergeCell ref="A47:I47"/>
    <mergeCell ref="K47:BG47"/>
    <mergeCell ref="BI47:BS47"/>
    <mergeCell ref="BV47:CL47"/>
    <mergeCell ref="A49:I49"/>
    <mergeCell ref="K49:BG49"/>
    <mergeCell ref="BI49:BS49"/>
    <mergeCell ref="BV49:CL49"/>
    <mergeCell ref="A50:I50"/>
    <mergeCell ref="K50:BG50"/>
    <mergeCell ref="BI50:BS50"/>
    <mergeCell ref="BV50:CL50"/>
    <mergeCell ref="A48:I48"/>
    <mergeCell ref="K48:BG48"/>
    <mergeCell ref="BI48:BS48"/>
    <mergeCell ref="BV48:CL48"/>
    <mergeCell ref="A53:I53"/>
    <mergeCell ref="K53:BG53"/>
    <mergeCell ref="BI53:BS53"/>
    <mergeCell ref="BV53:CL53"/>
    <mergeCell ref="A54:I54"/>
    <mergeCell ref="K54:BG54"/>
    <mergeCell ref="BI54:BS54"/>
    <mergeCell ref="BV54:CL54"/>
    <mergeCell ref="A51:I51"/>
    <mergeCell ref="K51:BG51"/>
    <mergeCell ref="BI51:BS51"/>
    <mergeCell ref="BV51:CL51"/>
    <mergeCell ref="A52:I52"/>
    <mergeCell ref="K52:BG52"/>
    <mergeCell ref="BI52:BS52"/>
    <mergeCell ref="BV52:CL52"/>
    <mergeCell ref="BV57:CL57"/>
    <mergeCell ref="A55:I55"/>
    <mergeCell ref="K55:BG55"/>
    <mergeCell ref="BI55:BS55"/>
    <mergeCell ref="BV55:CL55"/>
    <mergeCell ref="A56:I56"/>
    <mergeCell ref="K56:BG56"/>
    <mergeCell ref="BI56:BS56"/>
    <mergeCell ref="BV56:CL56"/>
    <mergeCell ref="A57:I57"/>
    <mergeCell ref="K57:BG57"/>
    <mergeCell ref="BI57:BS57"/>
    <mergeCell ref="A63:I63"/>
    <mergeCell ref="K63:BG63"/>
    <mergeCell ref="BI63:BS63"/>
    <mergeCell ref="A66:I66"/>
    <mergeCell ref="K66:BG66"/>
    <mergeCell ref="BI66:BS66"/>
    <mergeCell ref="BV58:CL66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0:I60"/>
    <mergeCell ref="K60:BG60"/>
    <mergeCell ref="BI60:BS60"/>
    <mergeCell ref="A58:I58"/>
    <mergeCell ref="K58:BG58"/>
    <mergeCell ref="BI58:BS58"/>
    <mergeCell ref="A64:I64"/>
    <mergeCell ref="K64:BG64"/>
    <mergeCell ref="BV69:CL69"/>
    <mergeCell ref="BV70:CL70"/>
    <mergeCell ref="BV71:CL71"/>
    <mergeCell ref="A67:I67"/>
    <mergeCell ref="K67:BG67"/>
    <mergeCell ref="BI67:BS67"/>
    <mergeCell ref="BV67:CL67"/>
    <mergeCell ref="A68:I68"/>
    <mergeCell ref="K68:BG68"/>
    <mergeCell ref="BI68:BS68"/>
    <mergeCell ref="BV68:CL68"/>
    <mergeCell ref="A69:I69"/>
    <mergeCell ref="K69:BG69"/>
    <mergeCell ref="BI69:BS69"/>
    <mergeCell ref="A70:I70"/>
    <mergeCell ref="K70:BG70"/>
    <mergeCell ref="BI70:BS70"/>
    <mergeCell ref="A71:I71"/>
    <mergeCell ref="K71:BG71"/>
    <mergeCell ref="BI71:BS71"/>
    <mergeCell ref="A74:I74"/>
    <mergeCell ref="K74:BG74"/>
    <mergeCell ref="BI74:BS74"/>
    <mergeCell ref="BV74:CL74"/>
    <mergeCell ref="A75:I75"/>
    <mergeCell ref="K75:BG75"/>
    <mergeCell ref="BI75:BS75"/>
    <mergeCell ref="BV75:CL75"/>
    <mergeCell ref="A72:I72"/>
    <mergeCell ref="K72:BG72"/>
    <mergeCell ref="BI72:BS72"/>
    <mergeCell ref="BV72:CL72"/>
    <mergeCell ref="A73:I73"/>
    <mergeCell ref="K73:BG73"/>
    <mergeCell ref="BI73:BS73"/>
    <mergeCell ref="BV73:CL73"/>
    <mergeCell ref="A78:I78"/>
    <mergeCell ref="J78:BH78"/>
    <mergeCell ref="BI78:BS78"/>
    <mergeCell ref="BW78:CL78"/>
    <mergeCell ref="A79:I79"/>
    <mergeCell ref="K79:BG79"/>
    <mergeCell ref="BI79:BS79"/>
    <mergeCell ref="BV79:CL79"/>
    <mergeCell ref="A76:I76"/>
    <mergeCell ref="J76:BH76"/>
    <mergeCell ref="BI76:BS76"/>
    <mergeCell ref="BV76:CL76"/>
    <mergeCell ref="A77:I77"/>
    <mergeCell ref="J77:BH77"/>
    <mergeCell ref="BI77:BS77"/>
    <mergeCell ref="BW77:CL77"/>
    <mergeCell ref="A82:I82"/>
    <mergeCell ref="J82:BH82"/>
    <mergeCell ref="BI82:BS82"/>
    <mergeCell ref="BV82:CL82"/>
    <mergeCell ref="A83:I83"/>
    <mergeCell ref="J83:BH83"/>
    <mergeCell ref="BI83:BS83"/>
    <mergeCell ref="BV83:CL83"/>
    <mergeCell ref="A80:I80"/>
    <mergeCell ref="J80:BH80"/>
    <mergeCell ref="BI80:BS80"/>
    <mergeCell ref="BV80:CL80"/>
    <mergeCell ref="A81:I81"/>
    <mergeCell ref="J81:BH81"/>
    <mergeCell ref="BI81:BS81"/>
    <mergeCell ref="BV81:CL81"/>
    <mergeCell ref="A86:I86"/>
    <mergeCell ref="J86:BH86"/>
    <mergeCell ref="BI86:BS86"/>
    <mergeCell ref="BV86:CL86"/>
    <mergeCell ref="A87:I87"/>
    <mergeCell ref="J87:BH87"/>
    <mergeCell ref="BI87:BS87"/>
    <mergeCell ref="BV87:CL87"/>
    <mergeCell ref="A84:I84"/>
    <mergeCell ref="K84:BG84"/>
    <mergeCell ref="BI84:BS84"/>
    <mergeCell ref="BV84:CL84"/>
    <mergeCell ref="A85:I85"/>
    <mergeCell ref="J85:BH85"/>
    <mergeCell ref="BI85:BS85"/>
    <mergeCell ref="BV85:CL85"/>
    <mergeCell ref="A90:I90"/>
    <mergeCell ref="J90:BH90"/>
    <mergeCell ref="BI90:BS90"/>
    <mergeCell ref="BV90:CL90"/>
    <mergeCell ref="A91:I91"/>
    <mergeCell ref="J91:BH91"/>
    <mergeCell ref="BI91:BS91"/>
    <mergeCell ref="BV91:CL91"/>
    <mergeCell ref="A88:I88"/>
    <mergeCell ref="J88:BH88"/>
    <mergeCell ref="BI88:BS88"/>
    <mergeCell ref="BV88:CL88"/>
    <mergeCell ref="A89:I89"/>
    <mergeCell ref="K89:BG89"/>
    <mergeCell ref="BI89:BS89"/>
    <mergeCell ref="BV89:CL89"/>
    <mergeCell ref="A103:CL103"/>
    <mergeCell ref="A104:CL104"/>
    <mergeCell ref="A96:I96"/>
    <mergeCell ref="K96:BG96"/>
    <mergeCell ref="BI96:BS96"/>
    <mergeCell ref="BV96:CL96"/>
    <mergeCell ref="A97:I97"/>
    <mergeCell ref="K97:BG97"/>
    <mergeCell ref="BI97:BS97"/>
    <mergeCell ref="BV97:CL97"/>
    <mergeCell ref="A100:CL100"/>
    <mergeCell ref="A101:CL101"/>
    <mergeCell ref="A102:CL102"/>
    <mergeCell ref="A94:I94"/>
    <mergeCell ref="K94:BG94"/>
    <mergeCell ref="BI94:BS94"/>
    <mergeCell ref="BV94:CL94"/>
    <mergeCell ref="A95:I95"/>
    <mergeCell ref="K95:BG95"/>
    <mergeCell ref="BI95:BS95"/>
    <mergeCell ref="BV95:CL95"/>
    <mergeCell ref="A92:I92"/>
    <mergeCell ref="J92:BH92"/>
    <mergeCell ref="BI92:BS92"/>
    <mergeCell ref="BV92:CL92"/>
    <mergeCell ref="A93:I93"/>
    <mergeCell ref="J93:BH93"/>
    <mergeCell ref="BI93:BS93"/>
    <mergeCell ref="BV93:CL93"/>
  </mergeCells>
  <pageMargins left="0.78740157480314965" right="0.31496062992125984" top="0.59055118110236227" bottom="0.39370078740157483" header="0.19685039370078741" footer="0.19685039370078741"/>
  <pageSetup paperSize="9" scale="71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103"/>
  <sheetViews>
    <sheetView view="pageBreakPreview" topLeftCell="A51" zoomScale="115" zoomScaleNormal="100" zoomScaleSheetLayoutView="115" workbookViewId="0">
      <selection activeCell="E52" sqref="E52"/>
    </sheetView>
  </sheetViews>
  <sheetFormatPr defaultRowHeight="15" outlineLevelRow="1" x14ac:dyDescent="0.25"/>
  <cols>
    <col min="1" max="1" width="11" style="25" customWidth="1"/>
    <col min="2" max="2" width="52.28515625" style="25" customWidth="1"/>
    <col min="3" max="3" width="11.85546875" style="25" customWidth="1"/>
    <col min="4" max="4" width="12.5703125" style="101" customWidth="1"/>
    <col min="5" max="5" width="12.5703125" style="25" customWidth="1"/>
    <col min="6" max="6" width="27" style="26" customWidth="1"/>
    <col min="7" max="7" width="11.85546875" style="102" hidden="1" customWidth="1"/>
    <col min="8" max="8" width="12.7109375" style="103" hidden="1" customWidth="1"/>
    <col min="9" max="9" width="12" style="103" hidden="1" customWidth="1"/>
    <col min="10" max="10" width="11.140625" style="24" hidden="1" customWidth="1"/>
    <col min="11" max="11" width="11.140625" style="81" hidden="1" customWidth="1"/>
    <col min="12" max="12" width="14.140625" style="24" hidden="1" customWidth="1"/>
    <col min="13" max="13" width="17.28515625" style="24" hidden="1" customWidth="1"/>
    <col min="14" max="14" width="43.140625" style="38" customWidth="1"/>
    <col min="15" max="16" width="11.42578125" style="38" bestFit="1" customWidth="1"/>
    <col min="17" max="259" width="8.85546875" style="38"/>
    <col min="260" max="260" width="11" style="38" customWidth="1"/>
    <col min="261" max="261" width="52.28515625" style="38" customWidth="1"/>
    <col min="262" max="262" width="11.85546875" style="38" customWidth="1"/>
    <col min="263" max="264" width="12.5703125" style="38" customWidth="1"/>
    <col min="265" max="265" width="27.140625" style="38" customWidth="1"/>
    <col min="266" max="266" width="16.85546875" style="38" customWidth="1"/>
    <col min="267" max="267" width="18.28515625" style="38" customWidth="1"/>
    <col min="268" max="268" width="11.140625" style="38" customWidth="1"/>
    <col min="269" max="269" width="12.5703125" style="38" customWidth="1"/>
    <col min="270" max="270" width="10" style="38" customWidth="1"/>
    <col min="271" max="271" width="10" style="38" bestFit="1" customWidth="1"/>
    <col min="272" max="515" width="8.85546875" style="38"/>
    <col min="516" max="516" width="11" style="38" customWidth="1"/>
    <col min="517" max="517" width="52.28515625" style="38" customWidth="1"/>
    <col min="518" max="518" width="11.85546875" style="38" customWidth="1"/>
    <col min="519" max="520" width="12.5703125" style="38" customWidth="1"/>
    <col min="521" max="521" width="27.140625" style="38" customWidth="1"/>
    <col min="522" max="522" width="16.85546875" style="38" customWidth="1"/>
    <col min="523" max="523" width="18.28515625" style="38" customWidth="1"/>
    <col min="524" max="524" width="11.140625" style="38" customWidth="1"/>
    <col min="525" max="525" width="12.5703125" style="38" customWidth="1"/>
    <col min="526" max="526" width="10" style="38" customWidth="1"/>
    <col min="527" max="527" width="10" style="38" bestFit="1" customWidth="1"/>
    <col min="528" max="771" width="8.85546875" style="38"/>
    <col min="772" max="772" width="11" style="38" customWidth="1"/>
    <col min="773" max="773" width="52.28515625" style="38" customWidth="1"/>
    <col min="774" max="774" width="11.85546875" style="38" customWidth="1"/>
    <col min="775" max="776" width="12.5703125" style="38" customWidth="1"/>
    <col min="777" max="777" width="27.140625" style="38" customWidth="1"/>
    <col min="778" max="778" width="16.85546875" style="38" customWidth="1"/>
    <col min="779" max="779" width="18.28515625" style="38" customWidth="1"/>
    <col min="780" max="780" width="11.140625" style="38" customWidth="1"/>
    <col min="781" max="781" width="12.5703125" style="38" customWidth="1"/>
    <col min="782" max="782" width="10" style="38" customWidth="1"/>
    <col min="783" max="783" width="10" style="38" bestFit="1" customWidth="1"/>
    <col min="784" max="1027" width="8.85546875" style="38"/>
    <col min="1028" max="1028" width="11" style="38" customWidth="1"/>
    <col min="1029" max="1029" width="52.28515625" style="38" customWidth="1"/>
    <col min="1030" max="1030" width="11.85546875" style="38" customWidth="1"/>
    <col min="1031" max="1032" width="12.5703125" style="38" customWidth="1"/>
    <col min="1033" max="1033" width="27.140625" style="38" customWidth="1"/>
    <col min="1034" max="1034" width="16.85546875" style="38" customWidth="1"/>
    <col min="1035" max="1035" width="18.28515625" style="38" customWidth="1"/>
    <col min="1036" max="1036" width="11.140625" style="38" customWidth="1"/>
    <col min="1037" max="1037" width="12.5703125" style="38" customWidth="1"/>
    <col min="1038" max="1038" width="10" style="38" customWidth="1"/>
    <col min="1039" max="1039" width="10" style="38" bestFit="1" customWidth="1"/>
    <col min="1040" max="1283" width="8.85546875" style="38"/>
    <col min="1284" max="1284" width="11" style="38" customWidth="1"/>
    <col min="1285" max="1285" width="52.28515625" style="38" customWidth="1"/>
    <col min="1286" max="1286" width="11.85546875" style="38" customWidth="1"/>
    <col min="1287" max="1288" width="12.5703125" style="38" customWidth="1"/>
    <col min="1289" max="1289" width="27.140625" style="38" customWidth="1"/>
    <col min="1290" max="1290" width="16.85546875" style="38" customWidth="1"/>
    <col min="1291" max="1291" width="18.28515625" style="38" customWidth="1"/>
    <col min="1292" max="1292" width="11.140625" style="38" customWidth="1"/>
    <col min="1293" max="1293" width="12.5703125" style="38" customWidth="1"/>
    <col min="1294" max="1294" width="10" style="38" customWidth="1"/>
    <col min="1295" max="1295" width="10" style="38" bestFit="1" customWidth="1"/>
    <col min="1296" max="1539" width="8.85546875" style="38"/>
    <col min="1540" max="1540" width="11" style="38" customWidth="1"/>
    <col min="1541" max="1541" width="52.28515625" style="38" customWidth="1"/>
    <col min="1542" max="1542" width="11.85546875" style="38" customWidth="1"/>
    <col min="1543" max="1544" width="12.5703125" style="38" customWidth="1"/>
    <col min="1545" max="1545" width="27.140625" style="38" customWidth="1"/>
    <col min="1546" max="1546" width="16.85546875" style="38" customWidth="1"/>
    <col min="1547" max="1547" width="18.28515625" style="38" customWidth="1"/>
    <col min="1548" max="1548" width="11.140625" style="38" customWidth="1"/>
    <col min="1549" max="1549" width="12.5703125" style="38" customWidth="1"/>
    <col min="1550" max="1550" width="10" style="38" customWidth="1"/>
    <col min="1551" max="1551" width="10" style="38" bestFit="1" customWidth="1"/>
    <col min="1552" max="1795" width="8.85546875" style="38"/>
    <col min="1796" max="1796" width="11" style="38" customWidth="1"/>
    <col min="1797" max="1797" width="52.28515625" style="38" customWidth="1"/>
    <col min="1798" max="1798" width="11.85546875" style="38" customWidth="1"/>
    <col min="1799" max="1800" width="12.5703125" style="38" customWidth="1"/>
    <col min="1801" max="1801" width="27.140625" style="38" customWidth="1"/>
    <col min="1802" max="1802" width="16.85546875" style="38" customWidth="1"/>
    <col min="1803" max="1803" width="18.28515625" style="38" customWidth="1"/>
    <col min="1804" max="1804" width="11.140625" style="38" customWidth="1"/>
    <col min="1805" max="1805" width="12.5703125" style="38" customWidth="1"/>
    <col min="1806" max="1806" width="10" style="38" customWidth="1"/>
    <col min="1807" max="1807" width="10" style="38" bestFit="1" customWidth="1"/>
    <col min="1808" max="2051" width="8.85546875" style="38"/>
    <col min="2052" max="2052" width="11" style="38" customWidth="1"/>
    <col min="2053" max="2053" width="52.28515625" style="38" customWidth="1"/>
    <col min="2054" max="2054" width="11.85546875" style="38" customWidth="1"/>
    <col min="2055" max="2056" width="12.5703125" style="38" customWidth="1"/>
    <col min="2057" max="2057" width="27.140625" style="38" customWidth="1"/>
    <col min="2058" max="2058" width="16.85546875" style="38" customWidth="1"/>
    <col min="2059" max="2059" width="18.28515625" style="38" customWidth="1"/>
    <col min="2060" max="2060" width="11.140625" style="38" customWidth="1"/>
    <col min="2061" max="2061" width="12.5703125" style="38" customWidth="1"/>
    <col min="2062" max="2062" width="10" style="38" customWidth="1"/>
    <col min="2063" max="2063" width="10" style="38" bestFit="1" customWidth="1"/>
    <col min="2064" max="2307" width="8.85546875" style="38"/>
    <col min="2308" max="2308" width="11" style="38" customWidth="1"/>
    <col min="2309" max="2309" width="52.28515625" style="38" customWidth="1"/>
    <col min="2310" max="2310" width="11.85546875" style="38" customWidth="1"/>
    <col min="2311" max="2312" width="12.5703125" style="38" customWidth="1"/>
    <col min="2313" max="2313" width="27.140625" style="38" customWidth="1"/>
    <col min="2314" max="2314" width="16.85546875" style="38" customWidth="1"/>
    <col min="2315" max="2315" width="18.28515625" style="38" customWidth="1"/>
    <col min="2316" max="2316" width="11.140625" style="38" customWidth="1"/>
    <col min="2317" max="2317" width="12.5703125" style="38" customWidth="1"/>
    <col min="2318" max="2318" width="10" style="38" customWidth="1"/>
    <col min="2319" max="2319" width="10" style="38" bestFit="1" customWidth="1"/>
    <col min="2320" max="2563" width="8.85546875" style="38"/>
    <col min="2564" max="2564" width="11" style="38" customWidth="1"/>
    <col min="2565" max="2565" width="52.28515625" style="38" customWidth="1"/>
    <col min="2566" max="2566" width="11.85546875" style="38" customWidth="1"/>
    <col min="2567" max="2568" width="12.5703125" style="38" customWidth="1"/>
    <col min="2569" max="2569" width="27.140625" style="38" customWidth="1"/>
    <col min="2570" max="2570" width="16.85546875" style="38" customWidth="1"/>
    <col min="2571" max="2571" width="18.28515625" style="38" customWidth="1"/>
    <col min="2572" max="2572" width="11.140625" style="38" customWidth="1"/>
    <col min="2573" max="2573" width="12.5703125" style="38" customWidth="1"/>
    <col min="2574" max="2574" width="10" style="38" customWidth="1"/>
    <col min="2575" max="2575" width="10" style="38" bestFit="1" customWidth="1"/>
    <col min="2576" max="2819" width="8.85546875" style="38"/>
    <col min="2820" max="2820" width="11" style="38" customWidth="1"/>
    <col min="2821" max="2821" width="52.28515625" style="38" customWidth="1"/>
    <col min="2822" max="2822" width="11.85546875" style="38" customWidth="1"/>
    <col min="2823" max="2824" width="12.5703125" style="38" customWidth="1"/>
    <col min="2825" max="2825" width="27.140625" style="38" customWidth="1"/>
    <col min="2826" max="2826" width="16.85546875" style="38" customWidth="1"/>
    <col min="2827" max="2827" width="18.28515625" style="38" customWidth="1"/>
    <col min="2828" max="2828" width="11.140625" style="38" customWidth="1"/>
    <col min="2829" max="2829" width="12.5703125" style="38" customWidth="1"/>
    <col min="2830" max="2830" width="10" style="38" customWidth="1"/>
    <col min="2831" max="2831" width="10" style="38" bestFit="1" customWidth="1"/>
    <col min="2832" max="3075" width="8.85546875" style="38"/>
    <col min="3076" max="3076" width="11" style="38" customWidth="1"/>
    <col min="3077" max="3077" width="52.28515625" style="38" customWidth="1"/>
    <col min="3078" max="3078" width="11.85546875" style="38" customWidth="1"/>
    <col min="3079" max="3080" width="12.5703125" style="38" customWidth="1"/>
    <col min="3081" max="3081" width="27.140625" style="38" customWidth="1"/>
    <col min="3082" max="3082" width="16.85546875" style="38" customWidth="1"/>
    <col min="3083" max="3083" width="18.28515625" style="38" customWidth="1"/>
    <col min="3084" max="3084" width="11.140625" style="38" customWidth="1"/>
    <col min="3085" max="3085" width="12.5703125" style="38" customWidth="1"/>
    <col min="3086" max="3086" width="10" style="38" customWidth="1"/>
    <col min="3087" max="3087" width="10" style="38" bestFit="1" customWidth="1"/>
    <col min="3088" max="3331" width="8.85546875" style="38"/>
    <col min="3332" max="3332" width="11" style="38" customWidth="1"/>
    <col min="3333" max="3333" width="52.28515625" style="38" customWidth="1"/>
    <col min="3334" max="3334" width="11.85546875" style="38" customWidth="1"/>
    <col min="3335" max="3336" width="12.5703125" style="38" customWidth="1"/>
    <col min="3337" max="3337" width="27.140625" style="38" customWidth="1"/>
    <col min="3338" max="3338" width="16.85546875" style="38" customWidth="1"/>
    <col min="3339" max="3339" width="18.28515625" style="38" customWidth="1"/>
    <col min="3340" max="3340" width="11.140625" style="38" customWidth="1"/>
    <col min="3341" max="3341" width="12.5703125" style="38" customWidth="1"/>
    <col min="3342" max="3342" width="10" style="38" customWidth="1"/>
    <col min="3343" max="3343" width="10" style="38" bestFit="1" customWidth="1"/>
    <col min="3344" max="3587" width="8.85546875" style="38"/>
    <col min="3588" max="3588" width="11" style="38" customWidth="1"/>
    <col min="3589" max="3589" width="52.28515625" style="38" customWidth="1"/>
    <col min="3590" max="3590" width="11.85546875" style="38" customWidth="1"/>
    <col min="3591" max="3592" width="12.5703125" style="38" customWidth="1"/>
    <col min="3593" max="3593" width="27.140625" style="38" customWidth="1"/>
    <col min="3594" max="3594" width="16.85546875" style="38" customWidth="1"/>
    <col min="3595" max="3595" width="18.28515625" style="38" customWidth="1"/>
    <col min="3596" max="3596" width="11.140625" style="38" customWidth="1"/>
    <col min="3597" max="3597" width="12.5703125" style="38" customWidth="1"/>
    <col min="3598" max="3598" width="10" style="38" customWidth="1"/>
    <col min="3599" max="3599" width="10" style="38" bestFit="1" customWidth="1"/>
    <col min="3600" max="3843" width="8.85546875" style="38"/>
    <col min="3844" max="3844" width="11" style="38" customWidth="1"/>
    <col min="3845" max="3845" width="52.28515625" style="38" customWidth="1"/>
    <col min="3846" max="3846" width="11.85546875" style="38" customWidth="1"/>
    <col min="3847" max="3848" width="12.5703125" style="38" customWidth="1"/>
    <col min="3849" max="3849" width="27.140625" style="38" customWidth="1"/>
    <col min="3850" max="3850" width="16.85546875" style="38" customWidth="1"/>
    <col min="3851" max="3851" width="18.28515625" style="38" customWidth="1"/>
    <col min="3852" max="3852" width="11.140625" style="38" customWidth="1"/>
    <col min="3853" max="3853" width="12.5703125" style="38" customWidth="1"/>
    <col min="3854" max="3854" width="10" style="38" customWidth="1"/>
    <col min="3855" max="3855" width="10" style="38" bestFit="1" customWidth="1"/>
    <col min="3856" max="4099" width="8.85546875" style="38"/>
    <col min="4100" max="4100" width="11" style="38" customWidth="1"/>
    <col min="4101" max="4101" width="52.28515625" style="38" customWidth="1"/>
    <col min="4102" max="4102" width="11.85546875" style="38" customWidth="1"/>
    <col min="4103" max="4104" width="12.5703125" style="38" customWidth="1"/>
    <col min="4105" max="4105" width="27.140625" style="38" customWidth="1"/>
    <col min="4106" max="4106" width="16.85546875" style="38" customWidth="1"/>
    <col min="4107" max="4107" width="18.28515625" style="38" customWidth="1"/>
    <col min="4108" max="4108" width="11.140625" style="38" customWidth="1"/>
    <col min="4109" max="4109" width="12.5703125" style="38" customWidth="1"/>
    <col min="4110" max="4110" width="10" style="38" customWidth="1"/>
    <col min="4111" max="4111" width="10" style="38" bestFit="1" customWidth="1"/>
    <col min="4112" max="4355" width="8.85546875" style="38"/>
    <col min="4356" max="4356" width="11" style="38" customWidth="1"/>
    <col min="4357" max="4357" width="52.28515625" style="38" customWidth="1"/>
    <col min="4358" max="4358" width="11.85546875" style="38" customWidth="1"/>
    <col min="4359" max="4360" width="12.5703125" style="38" customWidth="1"/>
    <col min="4361" max="4361" width="27.140625" style="38" customWidth="1"/>
    <col min="4362" max="4362" width="16.85546875" style="38" customWidth="1"/>
    <col min="4363" max="4363" width="18.28515625" style="38" customWidth="1"/>
    <col min="4364" max="4364" width="11.140625" style="38" customWidth="1"/>
    <col min="4365" max="4365" width="12.5703125" style="38" customWidth="1"/>
    <col min="4366" max="4366" width="10" style="38" customWidth="1"/>
    <col min="4367" max="4367" width="10" style="38" bestFit="1" customWidth="1"/>
    <col min="4368" max="4611" width="8.85546875" style="38"/>
    <col min="4612" max="4612" width="11" style="38" customWidth="1"/>
    <col min="4613" max="4613" width="52.28515625" style="38" customWidth="1"/>
    <col min="4614" max="4614" width="11.85546875" style="38" customWidth="1"/>
    <col min="4615" max="4616" width="12.5703125" style="38" customWidth="1"/>
    <col min="4617" max="4617" width="27.140625" style="38" customWidth="1"/>
    <col min="4618" max="4618" width="16.85546875" style="38" customWidth="1"/>
    <col min="4619" max="4619" width="18.28515625" style="38" customWidth="1"/>
    <col min="4620" max="4620" width="11.140625" style="38" customWidth="1"/>
    <col min="4621" max="4621" width="12.5703125" style="38" customWidth="1"/>
    <col min="4622" max="4622" width="10" style="38" customWidth="1"/>
    <col min="4623" max="4623" width="10" style="38" bestFit="1" customWidth="1"/>
    <col min="4624" max="4867" width="8.85546875" style="38"/>
    <col min="4868" max="4868" width="11" style="38" customWidth="1"/>
    <col min="4869" max="4869" width="52.28515625" style="38" customWidth="1"/>
    <col min="4870" max="4870" width="11.85546875" style="38" customWidth="1"/>
    <col min="4871" max="4872" width="12.5703125" style="38" customWidth="1"/>
    <col min="4873" max="4873" width="27.140625" style="38" customWidth="1"/>
    <col min="4874" max="4874" width="16.85546875" style="38" customWidth="1"/>
    <col min="4875" max="4875" width="18.28515625" style="38" customWidth="1"/>
    <col min="4876" max="4876" width="11.140625" style="38" customWidth="1"/>
    <col min="4877" max="4877" width="12.5703125" style="38" customWidth="1"/>
    <col min="4878" max="4878" width="10" style="38" customWidth="1"/>
    <col min="4879" max="4879" width="10" style="38" bestFit="1" customWidth="1"/>
    <col min="4880" max="5123" width="8.85546875" style="38"/>
    <col min="5124" max="5124" width="11" style="38" customWidth="1"/>
    <col min="5125" max="5125" width="52.28515625" style="38" customWidth="1"/>
    <col min="5126" max="5126" width="11.85546875" style="38" customWidth="1"/>
    <col min="5127" max="5128" width="12.5703125" style="38" customWidth="1"/>
    <col min="5129" max="5129" width="27.140625" style="38" customWidth="1"/>
    <col min="5130" max="5130" width="16.85546875" style="38" customWidth="1"/>
    <col min="5131" max="5131" width="18.28515625" style="38" customWidth="1"/>
    <col min="5132" max="5132" width="11.140625" style="38" customWidth="1"/>
    <col min="5133" max="5133" width="12.5703125" style="38" customWidth="1"/>
    <col min="5134" max="5134" width="10" style="38" customWidth="1"/>
    <col min="5135" max="5135" width="10" style="38" bestFit="1" customWidth="1"/>
    <col min="5136" max="5379" width="8.85546875" style="38"/>
    <col min="5380" max="5380" width="11" style="38" customWidth="1"/>
    <col min="5381" max="5381" width="52.28515625" style="38" customWidth="1"/>
    <col min="5382" max="5382" width="11.85546875" style="38" customWidth="1"/>
    <col min="5383" max="5384" width="12.5703125" style="38" customWidth="1"/>
    <col min="5385" max="5385" width="27.140625" style="38" customWidth="1"/>
    <col min="5386" max="5386" width="16.85546875" style="38" customWidth="1"/>
    <col min="5387" max="5387" width="18.28515625" style="38" customWidth="1"/>
    <col min="5388" max="5388" width="11.140625" style="38" customWidth="1"/>
    <col min="5389" max="5389" width="12.5703125" style="38" customWidth="1"/>
    <col min="5390" max="5390" width="10" style="38" customWidth="1"/>
    <col min="5391" max="5391" width="10" style="38" bestFit="1" customWidth="1"/>
    <col min="5392" max="5635" width="8.85546875" style="38"/>
    <col min="5636" max="5636" width="11" style="38" customWidth="1"/>
    <col min="5637" max="5637" width="52.28515625" style="38" customWidth="1"/>
    <col min="5638" max="5638" width="11.85546875" style="38" customWidth="1"/>
    <col min="5639" max="5640" width="12.5703125" style="38" customWidth="1"/>
    <col min="5641" max="5641" width="27.140625" style="38" customWidth="1"/>
    <col min="5642" max="5642" width="16.85546875" style="38" customWidth="1"/>
    <col min="5643" max="5643" width="18.28515625" style="38" customWidth="1"/>
    <col min="5644" max="5644" width="11.140625" style="38" customWidth="1"/>
    <col min="5645" max="5645" width="12.5703125" style="38" customWidth="1"/>
    <col min="5646" max="5646" width="10" style="38" customWidth="1"/>
    <col min="5647" max="5647" width="10" style="38" bestFit="1" customWidth="1"/>
    <col min="5648" max="5891" width="8.85546875" style="38"/>
    <col min="5892" max="5892" width="11" style="38" customWidth="1"/>
    <col min="5893" max="5893" width="52.28515625" style="38" customWidth="1"/>
    <col min="5894" max="5894" width="11.85546875" style="38" customWidth="1"/>
    <col min="5895" max="5896" width="12.5703125" style="38" customWidth="1"/>
    <col min="5897" max="5897" width="27.140625" style="38" customWidth="1"/>
    <col min="5898" max="5898" width="16.85546875" style="38" customWidth="1"/>
    <col min="5899" max="5899" width="18.28515625" style="38" customWidth="1"/>
    <col min="5900" max="5900" width="11.140625" style="38" customWidth="1"/>
    <col min="5901" max="5901" width="12.5703125" style="38" customWidth="1"/>
    <col min="5902" max="5902" width="10" style="38" customWidth="1"/>
    <col min="5903" max="5903" width="10" style="38" bestFit="1" customWidth="1"/>
    <col min="5904" max="6147" width="8.85546875" style="38"/>
    <col min="6148" max="6148" width="11" style="38" customWidth="1"/>
    <col min="6149" max="6149" width="52.28515625" style="38" customWidth="1"/>
    <col min="6150" max="6150" width="11.85546875" style="38" customWidth="1"/>
    <col min="6151" max="6152" width="12.5703125" style="38" customWidth="1"/>
    <col min="6153" max="6153" width="27.140625" style="38" customWidth="1"/>
    <col min="6154" max="6154" width="16.85546875" style="38" customWidth="1"/>
    <col min="6155" max="6155" width="18.28515625" style="38" customWidth="1"/>
    <col min="6156" max="6156" width="11.140625" style="38" customWidth="1"/>
    <col min="6157" max="6157" width="12.5703125" style="38" customWidth="1"/>
    <col min="6158" max="6158" width="10" style="38" customWidth="1"/>
    <col min="6159" max="6159" width="10" style="38" bestFit="1" customWidth="1"/>
    <col min="6160" max="6403" width="8.85546875" style="38"/>
    <col min="6404" max="6404" width="11" style="38" customWidth="1"/>
    <col min="6405" max="6405" width="52.28515625" style="38" customWidth="1"/>
    <col min="6406" max="6406" width="11.85546875" style="38" customWidth="1"/>
    <col min="6407" max="6408" width="12.5703125" style="38" customWidth="1"/>
    <col min="6409" max="6409" width="27.140625" style="38" customWidth="1"/>
    <col min="6410" max="6410" width="16.85546875" style="38" customWidth="1"/>
    <col min="6411" max="6411" width="18.28515625" style="38" customWidth="1"/>
    <col min="6412" max="6412" width="11.140625" style="38" customWidth="1"/>
    <col min="6413" max="6413" width="12.5703125" style="38" customWidth="1"/>
    <col min="6414" max="6414" width="10" style="38" customWidth="1"/>
    <col min="6415" max="6415" width="10" style="38" bestFit="1" customWidth="1"/>
    <col min="6416" max="6659" width="8.85546875" style="38"/>
    <col min="6660" max="6660" width="11" style="38" customWidth="1"/>
    <col min="6661" max="6661" width="52.28515625" style="38" customWidth="1"/>
    <col min="6662" max="6662" width="11.85546875" style="38" customWidth="1"/>
    <col min="6663" max="6664" width="12.5703125" style="38" customWidth="1"/>
    <col min="6665" max="6665" width="27.140625" style="38" customWidth="1"/>
    <col min="6666" max="6666" width="16.85546875" style="38" customWidth="1"/>
    <col min="6667" max="6667" width="18.28515625" style="38" customWidth="1"/>
    <col min="6668" max="6668" width="11.140625" style="38" customWidth="1"/>
    <col min="6669" max="6669" width="12.5703125" style="38" customWidth="1"/>
    <col min="6670" max="6670" width="10" style="38" customWidth="1"/>
    <col min="6671" max="6671" width="10" style="38" bestFit="1" customWidth="1"/>
    <col min="6672" max="6915" width="8.85546875" style="38"/>
    <col min="6916" max="6916" width="11" style="38" customWidth="1"/>
    <col min="6917" max="6917" width="52.28515625" style="38" customWidth="1"/>
    <col min="6918" max="6918" width="11.85546875" style="38" customWidth="1"/>
    <col min="6919" max="6920" width="12.5703125" style="38" customWidth="1"/>
    <col min="6921" max="6921" width="27.140625" style="38" customWidth="1"/>
    <col min="6922" max="6922" width="16.85546875" style="38" customWidth="1"/>
    <col min="6923" max="6923" width="18.28515625" style="38" customWidth="1"/>
    <col min="6924" max="6924" width="11.140625" style="38" customWidth="1"/>
    <col min="6925" max="6925" width="12.5703125" style="38" customWidth="1"/>
    <col min="6926" max="6926" width="10" style="38" customWidth="1"/>
    <col min="6927" max="6927" width="10" style="38" bestFit="1" customWidth="1"/>
    <col min="6928" max="7171" width="8.85546875" style="38"/>
    <col min="7172" max="7172" width="11" style="38" customWidth="1"/>
    <col min="7173" max="7173" width="52.28515625" style="38" customWidth="1"/>
    <col min="7174" max="7174" width="11.85546875" style="38" customWidth="1"/>
    <col min="7175" max="7176" width="12.5703125" style="38" customWidth="1"/>
    <col min="7177" max="7177" width="27.140625" style="38" customWidth="1"/>
    <col min="7178" max="7178" width="16.85546875" style="38" customWidth="1"/>
    <col min="7179" max="7179" width="18.28515625" style="38" customWidth="1"/>
    <col min="7180" max="7180" width="11.140625" style="38" customWidth="1"/>
    <col min="7181" max="7181" width="12.5703125" style="38" customWidth="1"/>
    <col min="7182" max="7182" width="10" style="38" customWidth="1"/>
    <col min="7183" max="7183" width="10" style="38" bestFit="1" customWidth="1"/>
    <col min="7184" max="7427" width="8.85546875" style="38"/>
    <col min="7428" max="7428" width="11" style="38" customWidth="1"/>
    <col min="7429" max="7429" width="52.28515625" style="38" customWidth="1"/>
    <col min="7430" max="7430" width="11.85546875" style="38" customWidth="1"/>
    <col min="7431" max="7432" width="12.5703125" style="38" customWidth="1"/>
    <col min="7433" max="7433" width="27.140625" style="38" customWidth="1"/>
    <col min="7434" max="7434" width="16.85546875" style="38" customWidth="1"/>
    <col min="7435" max="7435" width="18.28515625" style="38" customWidth="1"/>
    <col min="7436" max="7436" width="11.140625" style="38" customWidth="1"/>
    <col min="7437" max="7437" width="12.5703125" style="38" customWidth="1"/>
    <col min="7438" max="7438" width="10" style="38" customWidth="1"/>
    <col min="7439" max="7439" width="10" style="38" bestFit="1" customWidth="1"/>
    <col min="7440" max="7683" width="8.85546875" style="38"/>
    <col min="7684" max="7684" width="11" style="38" customWidth="1"/>
    <col min="7685" max="7685" width="52.28515625" style="38" customWidth="1"/>
    <col min="7686" max="7686" width="11.85546875" style="38" customWidth="1"/>
    <col min="7687" max="7688" width="12.5703125" style="38" customWidth="1"/>
    <col min="7689" max="7689" width="27.140625" style="38" customWidth="1"/>
    <col min="7690" max="7690" width="16.85546875" style="38" customWidth="1"/>
    <col min="7691" max="7691" width="18.28515625" style="38" customWidth="1"/>
    <col min="7692" max="7692" width="11.140625" style="38" customWidth="1"/>
    <col min="7693" max="7693" width="12.5703125" style="38" customWidth="1"/>
    <col min="7694" max="7694" width="10" style="38" customWidth="1"/>
    <col min="7695" max="7695" width="10" style="38" bestFit="1" customWidth="1"/>
    <col min="7696" max="7939" width="8.85546875" style="38"/>
    <col min="7940" max="7940" width="11" style="38" customWidth="1"/>
    <col min="7941" max="7941" width="52.28515625" style="38" customWidth="1"/>
    <col min="7942" max="7942" width="11.85546875" style="38" customWidth="1"/>
    <col min="7943" max="7944" width="12.5703125" style="38" customWidth="1"/>
    <col min="7945" max="7945" width="27.140625" style="38" customWidth="1"/>
    <col min="7946" max="7946" width="16.85546875" style="38" customWidth="1"/>
    <col min="7947" max="7947" width="18.28515625" style="38" customWidth="1"/>
    <col min="7948" max="7948" width="11.140625" style="38" customWidth="1"/>
    <col min="7949" max="7949" width="12.5703125" style="38" customWidth="1"/>
    <col min="7950" max="7950" width="10" style="38" customWidth="1"/>
    <col min="7951" max="7951" width="10" style="38" bestFit="1" customWidth="1"/>
    <col min="7952" max="8195" width="8.85546875" style="38"/>
    <col min="8196" max="8196" width="11" style="38" customWidth="1"/>
    <col min="8197" max="8197" width="52.28515625" style="38" customWidth="1"/>
    <col min="8198" max="8198" width="11.85546875" style="38" customWidth="1"/>
    <col min="8199" max="8200" width="12.5703125" style="38" customWidth="1"/>
    <col min="8201" max="8201" width="27.140625" style="38" customWidth="1"/>
    <col min="8202" max="8202" width="16.85546875" style="38" customWidth="1"/>
    <col min="8203" max="8203" width="18.28515625" style="38" customWidth="1"/>
    <col min="8204" max="8204" width="11.140625" style="38" customWidth="1"/>
    <col min="8205" max="8205" width="12.5703125" style="38" customWidth="1"/>
    <col min="8206" max="8206" width="10" style="38" customWidth="1"/>
    <col min="8207" max="8207" width="10" style="38" bestFit="1" customWidth="1"/>
    <col min="8208" max="8451" width="8.85546875" style="38"/>
    <col min="8452" max="8452" width="11" style="38" customWidth="1"/>
    <col min="8453" max="8453" width="52.28515625" style="38" customWidth="1"/>
    <col min="8454" max="8454" width="11.85546875" style="38" customWidth="1"/>
    <col min="8455" max="8456" width="12.5703125" style="38" customWidth="1"/>
    <col min="8457" max="8457" width="27.140625" style="38" customWidth="1"/>
    <col min="8458" max="8458" width="16.85546875" style="38" customWidth="1"/>
    <col min="8459" max="8459" width="18.28515625" style="38" customWidth="1"/>
    <col min="8460" max="8460" width="11.140625" style="38" customWidth="1"/>
    <col min="8461" max="8461" width="12.5703125" style="38" customWidth="1"/>
    <col min="8462" max="8462" width="10" style="38" customWidth="1"/>
    <col min="8463" max="8463" width="10" style="38" bestFit="1" customWidth="1"/>
    <col min="8464" max="8707" width="8.85546875" style="38"/>
    <col min="8708" max="8708" width="11" style="38" customWidth="1"/>
    <col min="8709" max="8709" width="52.28515625" style="38" customWidth="1"/>
    <col min="8710" max="8710" width="11.85546875" style="38" customWidth="1"/>
    <col min="8711" max="8712" width="12.5703125" style="38" customWidth="1"/>
    <col min="8713" max="8713" width="27.140625" style="38" customWidth="1"/>
    <col min="8714" max="8714" width="16.85546875" style="38" customWidth="1"/>
    <col min="8715" max="8715" width="18.28515625" style="38" customWidth="1"/>
    <col min="8716" max="8716" width="11.140625" style="38" customWidth="1"/>
    <col min="8717" max="8717" width="12.5703125" style="38" customWidth="1"/>
    <col min="8718" max="8718" width="10" style="38" customWidth="1"/>
    <col min="8719" max="8719" width="10" style="38" bestFit="1" customWidth="1"/>
    <col min="8720" max="8963" width="8.85546875" style="38"/>
    <col min="8964" max="8964" width="11" style="38" customWidth="1"/>
    <col min="8965" max="8965" width="52.28515625" style="38" customWidth="1"/>
    <col min="8966" max="8966" width="11.85546875" style="38" customWidth="1"/>
    <col min="8967" max="8968" width="12.5703125" style="38" customWidth="1"/>
    <col min="8969" max="8969" width="27.140625" style="38" customWidth="1"/>
    <col min="8970" max="8970" width="16.85546875" style="38" customWidth="1"/>
    <col min="8971" max="8971" width="18.28515625" style="38" customWidth="1"/>
    <col min="8972" max="8972" width="11.140625" style="38" customWidth="1"/>
    <col min="8973" max="8973" width="12.5703125" style="38" customWidth="1"/>
    <col min="8974" max="8974" width="10" style="38" customWidth="1"/>
    <col min="8975" max="8975" width="10" style="38" bestFit="1" customWidth="1"/>
    <col min="8976" max="9219" width="8.85546875" style="38"/>
    <col min="9220" max="9220" width="11" style="38" customWidth="1"/>
    <col min="9221" max="9221" width="52.28515625" style="38" customWidth="1"/>
    <col min="9222" max="9222" width="11.85546875" style="38" customWidth="1"/>
    <col min="9223" max="9224" width="12.5703125" style="38" customWidth="1"/>
    <col min="9225" max="9225" width="27.140625" style="38" customWidth="1"/>
    <col min="9226" max="9226" width="16.85546875" style="38" customWidth="1"/>
    <col min="9227" max="9227" width="18.28515625" style="38" customWidth="1"/>
    <col min="9228" max="9228" width="11.140625" style="38" customWidth="1"/>
    <col min="9229" max="9229" width="12.5703125" style="38" customWidth="1"/>
    <col min="9230" max="9230" width="10" style="38" customWidth="1"/>
    <col min="9231" max="9231" width="10" style="38" bestFit="1" customWidth="1"/>
    <col min="9232" max="9475" width="8.85546875" style="38"/>
    <col min="9476" max="9476" width="11" style="38" customWidth="1"/>
    <col min="9477" max="9477" width="52.28515625" style="38" customWidth="1"/>
    <col min="9478" max="9478" width="11.85546875" style="38" customWidth="1"/>
    <col min="9479" max="9480" width="12.5703125" style="38" customWidth="1"/>
    <col min="9481" max="9481" width="27.140625" style="38" customWidth="1"/>
    <col min="9482" max="9482" width="16.85546875" style="38" customWidth="1"/>
    <col min="9483" max="9483" width="18.28515625" style="38" customWidth="1"/>
    <col min="9484" max="9484" width="11.140625" style="38" customWidth="1"/>
    <col min="9485" max="9485" width="12.5703125" style="38" customWidth="1"/>
    <col min="9486" max="9486" width="10" style="38" customWidth="1"/>
    <col min="9487" max="9487" width="10" style="38" bestFit="1" customWidth="1"/>
    <col min="9488" max="9731" width="8.85546875" style="38"/>
    <col min="9732" max="9732" width="11" style="38" customWidth="1"/>
    <col min="9733" max="9733" width="52.28515625" style="38" customWidth="1"/>
    <col min="9734" max="9734" width="11.85546875" style="38" customWidth="1"/>
    <col min="9735" max="9736" width="12.5703125" style="38" customWidth="1"/>
    <col min="9737" max="9737" width="27.140625" style="38" customWidth="1"/>
    <col min="9738" max="9738" width="16.85546875" style="38" customWidth="1"/>
    <col min="9739" max="9739" width="18.28515625" style="38" customWidth="1"/>
    <col min="9740" max="9740" width="11.140625" style="38" customWidth="1"/>
    <col min="9741" max="9741" width="12.5703125" style="38" customWidth="1"/>
    <col min="9742" max="9742" width="10" style="38" customWidth="1"/>
    <col min="9743" max="9743" width="10" style="38" bestFit="1" customWidth="1"/>
    <col min="9744" max="9987" width="8.85546875" style="38"/>
    <col min="9988" max="9988" width="11" style="38" customWidth="1"/>
    <col min="9989" max="9989" width="52.28515625" style="38" customWidth="1"/>
    <col min="9990" max="9990" width="11.85546875" style="38" customWidth="1"/>
    <col min="9991" max="9992" width="12.5703125" style="38" customWidth="1"/>
    <col min="9993" max="9993" width="27.140625" style="38" customWidth="1"/>
    <col min="9994" max="9994" width="16.85546875" style="38" customWidth="1"/>
    <col min="9995" max="9995" width="18.28515625" style="38" customWidth="1"/>
    <col min="9996" max="9996" width="11.140625" style="38" customWidth="1"/>
    <col min="9997" max="9997" width="12.5703125" style="38" customWidth="1"/>
    <col min="9998" max="9998" width="10" style="38" customWidth="1"/>
    <col min="9999" max="9999" width="10" style="38" bestFit="1" customWidth="1"/>
    <col min="10000" max="10243" width="8.85546875" style="38"/>
    <col min="10244" max="10244" width="11" style="38" customWidth="1"/>
    <col min="10245" max="10245" width="52.28515625" style="38" customWidth="1"/>
    <col min="10246" max="10246" width="11.85546875" style="38" customWidth="1"/>
    <col min="10247" max="10248" width="12.5703125" style="38" customWidth="1"/>
    <col min="10249" max="10249" width="27.140625" style="38" customWidth="1"/>
    <col min="10250" max="10250" width="16.85546875" style="38" customWidth="1"/>
    <col min="10251" max="10251" width="18.28515625" style="38" customWidth="1"/>
    <col min="10252" max="10252" width="11.140625" style="38" customWidth="1"/>
    <col min="10253" max="10253" width="12.5703125" style="38" customWidth="1"/>
    <col min="10254" max="10254" width="10" style="38" customWidth="1"/>
    <col min="10255" max="10255" width="10" style="38" bestFit="1" customWidth="1"/>
    <col min="10256" max="10499" width="8.85546875" style="38"/>
    <col min="10500" max="10500" width="11" style="38" customWidth="1"/>
    <col min="10501" max="10501" width="52.28515625" style="38" customWidth="1"/>
    <col min="10502" max="10502" width="11.85546875" style="38" customWidth="1"/>
    <col min="10503" max="10504" width="12.5703125" style="38" customWidth="1"/>
    <col min="10505" max="10505" width="27.140625" style="38" customWidth="1"/>
    <col min="10506" max="10506" width="16.85546875" style="38" customWidth="1"/>
    <col min="10507" max="10507" width="18.28515625" style="38" customWidth="1"/>
    <col min="10508" max="10508" width="11.140625" style="38" customWidth="1"/>
    <col min="10509" max="10509" width="12.5703125" style="38" customWidth="1"/>
    <col min="10510" max="10510" width="10" style="38" customWidth="1"/>
    <col min="10511" max="10511" width="10" style="38" bestFit="1" customWidth="1"/>
    <col min="10512" max="10755" width="8.85546875" style="38"/>
    <col min="10756" max="10756" width="11" style="38" customWidth="1"/>
    <col min="10757" max="10757" width="52.28515625" style="38" customWidth="1"/>
    <col min="10758" max="10758" width="11.85546875" style="38" customWidth="1"/>
    <col min="10759" max="10760" width="12.5703125" style="38" customWidth="1"/>
    <col min="10761" max="10761" width="27.140625" style="38" customWidth="1"/>
    <col min="10762" max="10762" width="16.85546875" style="38" customWidth="1"/>
    <col min="10763" max="10763" width="18.28515625" style="38" customWidth="1"/>
    <col min="10764" max="10764" width="11.140625" style="38" customWidth="1"/>
    <col min="10765" max="10765" width="12.5703125" style="38" customWidth="1"/>
    <col min="10766" max="10766" width="10" style="38" customWidth="1"/>
    <col min="10767" max="10767" width="10" style="38" bestFit="1" customWidth="1"/>
    <col min="10768" max="11011" width="8.85546875" style="38"/>
    <col min="11012" max="11012" width="11" style="38" customWidth="1"/>
    <col min="11013" max="11013" width="52.28515625" style="38" customWidth="1"/>
    <col min="11014" max="11014" width="11.85546875" style="38" customWidth="1"/>
    <col min="11015" max="11016" width="12.5703125" style="38" customWidth="1"/>
    <col min="11017" max="11017" width="27.140625" style="38" customWidth="1"/>
    <col min="11018" max="11018" width="16.85546875" style="38" customWidth="1"/>
    <col min="11019" max="11019" width="18.28515625" style="38" customWidth="1"/>
    <col min="11020" max="11020" width="11.140625" style="38" customWidth="1"/>
    <col min="11021" max="11021" width="12.5703125" style="38" customWidth="1"/>
    <col min="11022" max="11022" width="10" style="38" customWidth="1"/>
    <col min="11023" max="11023" width="10" style="38" bestFit="1" customWidth="1"/>
    <col min="11024" max="11267" width="8.85546875" style="38"/>
    <col min="11268" max="11268" width="11" style="38" customWidth="1"/>
    <col min="11269" max="11269" width="52.28515625" style="38" customWidth="1"/>
    <col min="11270" max="11270" width="11.85546875" style="38" customWidth="1"/>
    <col min="11271" max="11272" width="12.5703125" style="38" customWidth="1"/>
    <col min="11273" max="11273" width="27.140625" style="38" customWidth="1"/>
    <col min="11274" max="11274" width="16.85546875" style="38" customWidth="1"/>
    <col min="11275" max="11275" width="18.28515625" style="38" customWidth="1"/>
    <col min="11276" max="11276" width="11.140625" style="38" customWidth="1"/>
    <col min="11277" max="11277" width="12.5703125" style="38" customWidth="1"/>
    <col min="11278" max="11278" width="10" style="38" customWidth="1"/>
    <col min="11279" max="11279" width="10" style="38" bestFit="1" customWidth="1"/>
    <col min="11280" max="11523" width="8.85546875" style="38"/>
    <col min="11524" max="11524" width="11" style="38" customWidth="1"/>
    <col min="11525" max="11525" width="52.28515625" style="38" customWidth="1"/>
    <col min="11526" max="11526" width="11.85546875" style="38" customWidth="1"/>
    <col min="11527" max="11528" width="12.5703125" style="38" customWidth="1"/>
    <col min="11529" max="11529" width="27.140625" style="38" customWidth="1"/>
    <col min="11530" max="11530" width="16.85546875" style="38" customWidth="1"/>
    <col min="11531" max="11531" width="18.28515625" style="38" customWidth="1"/>
    <col min="11532" max="11532" width="11.140625" style="38" customWidth="1"/>
    <col min="11533" max="11533" width="12.5703125" style="38" customWidth="1"/>
    <col min="11534" max="11534" width="10" style="38" customWidth="1"/>
    <col min="11535" max="11535" width="10" style="38" bestFit="1" customWidth="1"/>
    <col min="11536" max="11779" width="8.85546875" style="38"/>
    <col min="11780" max="11780" width="11" style="38" customWidth="1"/>
    <col min="11781" max="11781" width="52.28515625" style="38" customWidth="1"/>
    <col min="11782" max="11782" width="11.85546875" style="38" customWidth="1"/>
    <col min="11783" max="11784" width="12.5703125" style="38" customWidth="1"/>
    <col min="11785" max="11785" width="27.140625" style="38" customWidth="1"/>
    <col min="11786" max="11786" width="16.85546875" style="38" customWidth="1"/>
    <col min="11787" max="11787" width="18.28515625" style="38" customWidth="1"/>
    <col min="11788" max="11788" width="11.140625" style="38" customWidth="1"/>
    <col min="11789" max="11789" width="12.5703125" style="38" customWidth="1"/>
    <col min="11790" max="11790" width="10" style="38" customWidth="1"/>
    <col min="11791" max="11791" width="10" style="38" bestFit="1" customWidth="1"/>
    <col min="11792" max="12035" width="8.85546875" style="38"/>
    <col min="12036" max="12036" width="11" style="38" customWidth="1"/>
    <col min="12037" max="12037" width="52.28515625" style="38" customWidth="1"/>
    <col min="12038" max="12038" width="11.85546875" style="38" customWidth="1"/>
    <col min="12039" max="12040" width="12.5703125" style="38" customWidth="1"/>
    <col min="12041" max="12041" width="27.140625" style="38" customWidth="1"/>
    <col min="12042" max="12042" width="16.85546875" style="38" customWidth="1"/>
    <col min="12043" max="12043" width="18.28515625" style="38" customWidth="1"/>
    <col min="12044" max="12044" width="11.140625" style="38" customWidth="1"/>
    <col min="12045" max="12045" width="12.5703125" style="38" customWidth="1"/>
    <col min="12046" max="12046" width="10" style="38" customWidth="1"/>
    <col min="12047" max="12047" width="10" style="38" bestFit="1" customWidth="1"/>
    <col min="12048" max="12291" width="8.85546875" style="38"/>
    <col min="12292" max="12292" width="11" style="38" customWidth="1"/>
    <col min="12293" max="12293" width="52.28515625" style="38" customWidth="1"/>
    <col min="12294" max="12294" width="11.85546875" style="38" customWidth="1"/>
    <col min="12295" max="12296" width="12.5703125" style="38" customWidth="1"/>
    <col min="12297" max="12297" width="27.140625" style="38" customWidth="1"/>
    <col min="12298" max="12298" width="16.85546875" style="38" customWidth="1"/>
    <col min="12299" max="12299" width="18.28515625" style="38" customWidth="1"/>
    <col min="12300" max="12300" width="11.140625" style="38" customWidth="1"/>
    <col min="12301" max="12301" width="12.5703125" style="38" customWidth="1"/>
    <col min="12302" max="12302" width="10" style="38" customWidth="1"/>
    <col min="12303" max="12303" width="10" style="38" bestFit="1" customWidth="1"/>
    <col min="12304" max="12547" width="8.85546875" style="38"/>
    <col min="12548" max="12548" width="11" style="38" customWidth="1"/>
    <col min="12549" max="12549" width="52.28515625" style="38" customWidth="1"/>
    <col min="12550" max="12550" width="11.85546875" style="38" customWidth="1"/>
    <col min="12551" max="12552" width="12.5703125" style="38" customWidth="1"/>
    <col min="12553" max="12553" width="27.140625" style="38" customWidth="1"/>
    <col min="12554" max="12554" width="16.85546875" style="38" customWidth="1"/>
    <col min="12555" max="12555" width="18.28515625" style="38" customWidth="1"/>
    <col min="12556" max="12556" width="11.140625" style="38" customWidth="1"/>
    <col min="12557" max="12557" width="12.5703125" style="38" customWidth="1"/>
    <col min="12558" max="12558" width="10" style="38" customWidth="1"/>
    <col min="12559" max="12559" width="10" style="38" bestFit="1" customWidth="1"/>
    <col min="12560" max="12803" width="8.85546875" style="38"/>
    <col min="12804" max="12804" width="11" style="38" customWidth="1"/>
    <col min="12805" max="12805" width="52.28515625" style="38" customWidth="1"/>
    <col min="12806" max="12806" width="11.85546875" style="38" customWidth="1"/>
    <col min="12807" max="12808" width="12.5703125" style="38" customWidth="1"/>
    <col min="12809" max="12809" width="27.140625" style="38" customWidth="1"/>
    <col min="12810" max="12810" width="16.85546875" style="38" customWidth="1"/>
    <col min="12811" max="12811" width="18.28515625" style="38" customWidth="1"/>
    <col min="12812" max="12812" width="11.140625" style="38" customWidth="1"/>
    <col min="12813" max="12813" width="12.5703125" style="38" customWidth="1"/>
    <col min="12814" max="12814" width="10" style="38" customWidth="1"/>
    <col min="12815" max="12815" width="10" style="38" bestFit="1" customWidth="1"/>
    <col min="12816" max="13059" width="8.85546875" style="38"/>
    <col min="13060" max="13060" width="11" style="38" customWidth="1"/>
    <col min="13061" max="13061" width="52.28515625" style="38" customWidth="1"/>
    <col min="13062" max="13062" width="11.85546875" style="38" customWidth="1"/>
    <col min="13063" max="13064" width="12.5703125" style="38" customWidth="1"/>
    <col min="13065" max="13065" width="27.140625" style="38" customWidth="1"/>
    <col min="13066" max="13066" width="16.85546875" style="38" customWidth="1"/>
    <col min="13067" max="13067" width="18.28515625" style="38" customWidth="1"/>
    <col min="13068" max="13068" width="11.140625" style="38" customWidth="1"/>
    <col min="13069" max="13069" width="12.5703125" style="38" customWidth="1"/>
    <col min="13070" max="13070" width="10" style="38" customWidth="1"/>
    <col min="13071" max="13071" width="10" style="38" bestFit="1" customWidth="1"/>
    <col min="13072" max="13315" width="8.85546875" style="38"/>
    <col min="13316" max="13316" width="11" style="38" customWidth="1"/>
    <col min="13317" max="13317" width="52.28515625" style="38" customWidth="1"/>
    <col min="13318" max="13318" width="11.85546875" style="38" customWidth="1"/>
    <col min="13319" max="13320" width="12.5703125" style="38" customWidth="1"/>
    <col min="13321" max="13321" width="27.140625" style="38" customWidth="1"/>
    <col min="13322" max="13322" width="16.85546875" style="38" customWidth="1"/>
    <col min="13323" max="13323" width="18.28515625" style="38" customWidth="1"/>
    <col min="13324" max="13324" width="11.140625" style="38" customWidth="1"/>
    <col min="13325" max="13325" width="12.5703125" style="38" customWidth="1"/>
    <col min="13326" max="13326" width="10" style="38" customWidth="1"/>
    <col min="13327" max="13327" width="10" style="38" bestFit="1" customWidth="1"/>
    <col min="13328" max="13571" width="8.85546875" style="38"/>
    <col min="13572" max="13572" width="11" style="38" customWidth="1"/>
    <col min="13573" max="13573" width="52.28515625" style="38" customWidth="1"/>
    <col min="13574" max="13574" width="11.85546875" style="38" customWidth="1"/>
    <col min="13575" max="13576" width="12.5703125" style="38" customWidth="1"/>
    <col min="13577" max="13577" width="27.140625" style="38" customWidth="1"/>
    <col min="13578" max="13578" width="16.85546875" style="38" customWidth="1"/>
    <col min="13579" max="13579" width="18.28515625" style="38" customWidth="1"/>
    <col min="13580" max="13580" width="11.140625" style="38" customWidth="1"/>
    <col min="13581" max="13581" width="12.5703125" style="38" customWidth="1"/>
    <col min="13582" max="13582" width="10" style="38" customWidth="1"/>
    <col min="13583" max="13583" width="10" style="38" bestFit="1" customWidth="1"/>
    <col min="13584" max="13827" width="8.85546875" style="38"/>
    <col min="13828" max="13828" width="11" style="38" customWidth="1"/>
    <col min="13829" max="13829" width="52.28515625" style="38" customWidth="1"/>
    <col min="13830" max="13830" width="11.85546875" style="38" customWidth="1"/>
    <col min="13831" max="13832" width="12.5703125" style="38" customWidth="1"/>
    <col min="13833" max="13833" width="27.140625" style="38" customWidth="1"/>
    <col min="13834" max="13834" width="16.85546875" style="38" customWidth="1"/>
    <col min="13835" max="13835" width="18.28515625" style="38" customWidth="1"/>
    <col min="13836" max="13836" width="11.140625" style="38" customWidth="1"/>
    <col min="13837" max="13837" width="12.5703125" style="38" customWidth="1"/>
    <col min="13838" max="13838" width="10" style="38" customWidth="1"/>
    <col min="13839" max="13839" width="10" style="38" bestFit="1" customWidth="1"/>
    <col min="13840" max="14083" width="8.85546875" style="38"/>
    <col min="14084" max="14084" width="11" style="38" customWidth="1"/>
    <col min="14085" max="14085" width="52.28515625" style="38" customWidth="1"/>
    <col min="14086" max="14086" width="11.85546875" style="38" customWidth="1"/>
    <col min="14087" max="14088" width="12.5703125" style="38" customWidth="1"/>
    <col min="14089" max="14089" width="27.140625" style="38" customWidth="1"/>
    <col min="14090" max="14090" width="16.85546875" style="38" customWidth="1"/>
    <col min="14091" max="14091" width="18.28515625" style="38" customWidth="1"/>
    <col min="14092" max="14092" width="11.140625" style="38" customWidth="1"/>
    <col min="14093" max="14093" width="12.5703125" style="38" customWidth="1"/>
    <col min="14094" max="14094" width="10" style="38" customWidth="1"/>
    <col min="14095" max="14095" width="10" style="38" bestFit="1" customWidth="1"/>
    <col min="14096" max="14339" width="8.85546875" style="38"/>
    <col min="14340" max="14340" width="11" style="38" customWidth="1"/>
    <col min="14341" max="14341" width="52.28515625" style="38" customWidth="1"/>
    <col min="14342" max="14342" width="11.85546875" style="38" customWidth="1"/>
    <col min="14343" max="14344" width="12.5703125" style="38" customWidth="1"/>
    <col min="14345" max="14345" width="27.140625" style="38" customWidth="1"/>
    <col min="14346" max="14346" width="16.85546875" style="38" customWidth="1"/>
    <col min="14347" max="14347" width="18.28515625" style="38" customWidth="1"/>
    <col min="14348" max="14348" width="11.140625" style="38" customWidth="1"/>
    <col min="14349" max="14349" width="12.5703125" style="38" customWidth="1"/>
    <col min="14350" max="14350" width="10" style="38" customWidth="1"/>
    <col min="14351" max="14351" width="10" style="38" bestFit="1" customWidth="1"/>
    <col min="14352" max="14595" width="8.85546875" style="38"/>
    <col min="14596" max="14596" width="11" style="38" customWidth="1"/>
    <col min="14597" max="14597" width="52.28515625" style="38" customWidth="1"/>
    <col min="14598" max="14598" width="11.85546875" style="38" customWidth="1"/>
    <col min="14599" max="14600" width="12.5703125" style="38" customWidth="1"/>
    <col min="14601" max="14601" width="27.140625" style="38" customWidth="1"/>
    <col min="14602" max="14602" width="16.85546875" style="38" customWidth="1"/>
    <col min="14603" max="14603" width="18.28515625" style="38" customWidth="1"/>
    <col min="14604" max="14604" width="11.140625" style="38" customWidth="1"/>
    <col min="14605" max="14605" width="12.5703125" style="38" customWidth="1"/>
    <col min="14606" max="14606" width="10" style="38" customWidth="1"/>
    <col min="14607" max="14607" width="10" style="38" bestFit="1" customWidth="1"/>
    <col min="14608" max="14851" width="8.85546875" style="38"/>
    <col min="14852" max="14852" width="11" style="38" customWidth="1"/>
    <col min="14853" max="14853" width="52.28515625" style="38" customWidth="1"/>
    <col min="14854" max="14854" width="11.85546875" style="38" customWidth="1"/>
    <col min="14855" max="14856" width="12.5703125" style="38" customWidth="1"/>
    <col min="14857" max="14857" width="27.140625" style="38" customWidth="1"/>
    <col min="14858" max="14858" width="16.85546875" style="38" customWidth="1"/>
    <col min="14859" max="14859" width="18.28515625" style="38" customWidth="1"/>
    <col min="14860" max="14860" width="11.140625" style="38" customWidth="1"/>
    <col min="14861" max="14861" width="12.5703125" style="38" customWidth="1"/>
    <col min="14862" max="14862" width="10" style="38" customWidth="1"/>
    <col min="14863" max="14863" width="10" style="38" bestFit="1" customWidth="1"/>
    <col min="14864" max="15107" width="8.85546875" style="38"/>
    <col min="15108" max="15108" width="11" style="38" customWidth="1"/>
    <col min="15109" max="15109" width="52.28515625" style="38" customWidth="1"/>
    <col min="15110" max="15110" width="11.85546875" style="38" customWidth="1"/>
    <col min="15111" max="15112" width="12.5703125" style="38" customWidth="1"/>
    <col min="15113" max="15113" width="27.140625" style="38" customWidth="1"/>
    <col min="15114" max="15114" width="16.85546875" style="38" customWidth="1"/>
    <col min="15115" max="15115" width="18.28515625" style="38" customWidth="1"/>
    <col min="15116" max="15116" width="11.140625" style="38" customWidth="1"/>
    <col min="15117" max="15117" width="12.5703125" style="38" customWidth="1"/>
    <col min="15118" max="15118" width="10" style="38" customWidth="1"/>
    <col min="15119" max="15119" width="10" style="38" bestFit="1" customWidth="1"/>
    <col min="15120" max="15363" width="8.85546875" style="38"/>
    <col min="15364" max="15364" width="11" style="38" customWidth="1"/>
    <col min="15365" max="15365" width="52.28515625" style="38" customWidth="1"/>
    <col min="15366" max="15366" width="11.85546875" style="38" customWidth="1"/>
    <col min="15367" max="15368" width="12.5703125" style="38" customWidth="1"/>
    <col min="15369" max="15369" width="27.140625" style="38" customWidth="1"/>
    <col min="15370" max="15370" width="16.85546875" style="38" customWidth="1"/>
    <col min="15371" max="15371" width="18.28515625" style="38" customWidth="1"/>
    <col min="15372" max="15372" width="11.140625" style="38" customWidth="1"/>
    <col min="15373" max="15373" width="12.5703125" style="38" customWidth="1"/>
    <col min="15374" max="15374" width="10" style="38" customWidth="1"/>
    <col min="15375" max="15375" width="10" style="38" bestFit="1" customWidth="1"/>
    <col min="15376" max="15619" width="8.85546875" style="38"/>
    <col min="15620" max="15620" width="11" style="38" customWidth="1"/>
    <col min="15621" max="15621" width="52.28515625" style="38" customWidth="1"/>
    <col min="15622" max="15622" width="11.85546875" style="38" customWidth="1"/>
    <col min="15623" max="15624" width="12.5703125" style="38" customWidth="1"/>
    <col min="15625" max="15625" width="27.140625" style="38" customWidth="1"/>
    <col min="15626" max="15626" width="16.85546875" style="38" customWidth="1"/>
    <col min="15627" max="15627" width="18.28515625" style="38" customWidth="1"/>
    <col min="15628" max="15628" width="11.140625" style="38" customWidth="1"/>
    <col min="15629" max="15629" width="12.5703125" style="38" customWidth="1"/>
    <col min="15630" max="15630" width="10" style="38" customWidth="1"/>
    <col min="15631" max="15631" width="10" style="38" bestFit="1" customWidth="1"/>
    <col min="15632" max="15875" width="8.85546875" style="38"/>
    <col min="15876" max="15876" width="11" style="38" customWidth="1"/>
    <col min="15877" max="15877" width="52.28515625" style="38" customWidth="1"/>
    <col min="15878" max="15878" width="11.85546875" style="38" customWidth="1"/>
    <col min="15879" max="15880" width="12.5703125" style="38" customWidth="1"/>
    <col min="15881" max="15881" width="27.140625" style="38" customWidth="1"/>
    <col min="15882" max="15882" width="16.85546875" style="38" customWidth="1"/>
    <col min="15883" max="15883" width="18.28515625" style="38" customWidth="1"/>
    <col min="15884" max="15884" width="11.140625" style="38" customWidth="1"/>
    <col min="15885" max="15885" width="12.5703125" style="38" customWidth="1"/>
    <col min="15886" max="15886" width="10" style="38" customWidth="1"/>
    <col min="15887" max="15887" width="10" style="38" bestFit="1" customWidth="1"/>
    <col min="15888" max="16131" width="8.85546875" style="38"/>
    <col min="16132" max="16132" width="11" style="38" customWidth="1"/>
    <col min="16133" max="16133" width="52.28515625" style="38" customWidth="1"/>
    <col min="16134" max="16134" width="11.85546875" style="38" customWidth="1"/>
    <col min="16135" max="16136" width="12.5703125" style="38" customWidth="1"/>
    <col min="16137" max="16137" width="27.140625" style="38" customWidth="1"/>
    <col min="16138" max="16138" width="16.85546875" style="38" customWidth="1"/>
    <col min="16139" max="16139" width="18.28515625" style="38" customWidth="1"/>
    <col min="16140" max="16140" width="11.140625" style="38" customWidth="1"/>
    <col min="16141" max="16141" width="12.5703125" style="38" customWidth="1"/>
    <col min="16142" max="16142" width="10" style="38" customWidth="1"/>
    <col min="16143" max="16143" width="10" style="38" bestFit="1" customWidth="1"/>
    <col min="16144" max="16384" width="8.85546875" style="38"/>
  </cols>
  <sheetData>
    <row r="1" spans="1:10" x14ac:dyDescent="0.25">
      <c r="A1" s="22"/>
      <c r="B1" s="22"/>
      <c r="C1" s="22"/>
      <c r="D1" s="98" t="s">
        <v>205</v>
      </c>
      <c r="E1" s="22"/>
      <c r="F1" s="23"/>
      <c r="G1" s="99"/>
      <c r="H1" s="100"/>
      <c r="I1" s="100"/>
    </row>
    <row r="2" spans="1:10" x14ac:dyDescent="0.25">
      <c r="A2" s="22"/>
      <c r="B2" s="22"/>
      <c r="C2" s="22"/>
      <c r="D2" s="98" t="s">
        <v>28</v>
      </c>
      <c r="E2" s="22"/>
      <c r="F2" s="23"/>
      <c r="G2" s="99"/>
      <c r="H2" s="100"/>
      <c r="I2" s="100"/>
    </row>
    <row r="3" spans="1:10" x14ac:dyDescent="0.25">
      <c r="A3" s="22"/>
      <c r="B3" s="22"/>
      <c r="C3" s="22"/>
      <c r="D3" s="98" t="s">
        <v>29</v>
      </c>
      <c r="E3" s="22"/>
      <c r="F3" s="23"/>
      <c r="G3" s="99"/>
      <c r="H3" s="100"/>
      <c r="I3" s="100"/>
    </row>
    <row r="4" spans="1:10" ht="7.9" customHeight="1" x14ac:dyDescent="0.25"/>
    <row r="5" spans="1:10" ht="15.75" x14ac:dyDescent="0.25">
      <c r="A5" s="243" t="s">
        <v>19</v>
      </c>
      <c r="B5" s="243"/>
      <c r="C5" s="243"/>
      <c r="D5" s="243"/>
      <c r="E5" s="243"/>
      <c r="F5" s="243"/>
      <c r="G5" s="104"/>
      <c r="H5" s="105"/>
      <c r="I5" s="105"/>
    </row>
    <row r="6" spans="1:10" ht="15.75" x14ac:dyDescent="0.25">
      <c r="A6" s="243" t="s">
        <v>20</v>
      </c>
      <c r="B6" s="243"/>
      <c r="C6" s="243"/>
      <c r="D6" s="243"/>
      <c r="E6" s="243"/>
      <c r="F6" s="243"/>
      <c r="G6" s="104"/>
      <c r="H6" s="105"/>
      <c r="I6" s="105"/>
    </row>
    <row r="7" spans="1:10" ht="15.75" x14ac:dyDescent="0.25">
      <c r="A7" s="243" t="s">
        <v>206</v>
      </c>
      <c r="B7" s="243"/>
      <c r="C7" s="243"/>
      <c r="D7" s="243"/>
      <c r="E7" s="243"/>
      <c r="F7" s="243"/>
      <c r="G7" s="104"/>
      <c r="H7" s="105"/>
      <c r="I7" s="105"/>
    </row>
    <row r="8" spans="1:10" ht="15.75" x14ac:dyDescent="0.25">
      <c r="A8" s="243" t="s">
        <v>207</v>
      </c>
      <c r="B8" s="243"/>
      <c r="C8" s="243"/>
      <c r="D8" s="243"/>
      <c r="E8" s="243"/>
      <c r="F8" s="243"/>
      <c r="G8" s="104"/>
      <c r="H8" s="105"/>
      <c r="I8" s="105"/>
    </row>
    <row r="9" spans="1:10" ht="9.6" customHeight="1" x14ac:dyDescent="0.25"/>
    <row r="10" spans="1:10" x14ac:dyDescent="0.25">
      <c r="A10" s="27" t="s">
        <v>30</v>
      </c>
      <c r="C10" s="244" t="s">
        <v>370</v>
      </c>
      <c r="D10" s="244"/>
      <c r="E10" s="244"/>
      <c r="F10" s="245"/>
      <c r="G10" s="49"/>
      <c r="H10" s="50"/>
      <c r="I10" s="50"/>
    </row>
    <row r="11" spans="1:10" x14ac:dyDescent="0.25">
      <c r="A11" s="27" t="s">
        <v>31</v>
      </c>
      <c r="B11" s="28" t="s">
        <v>187</v>
      </c>
      <c r="C11" s="29"/>
      <c r="D11" s="106"/>
      <c r="E11" s="30"/>
    </row>
    <row r="12" spans="1:10" x14ac:dyDescent="0.25">
      <c r="A12" s="27" t="s">
        <v>32</v>
      </c>
      <c r="B12" s="31" t="s">
        <v>209</v>
      </c>
      <c r="C12" s="29"/>
      <c r="D12" s="106"/>
      <c r="E12" s="30"/>
    </row>
    <row r="13" spans="1:10" x14ac:dyDescent="0.25">
      <c r="A13" s="27" t="s">
        <v>33</v>
      </c>
      <c r="C13" s="32">
        <v>2011</v>
      </c>
      <c r="D13" s="107" t="s">
        <v>34</v>
      </c>
      <c r="E13" s="32">
        <v>2022</v>
      </c>
      <c r="F13" s="26" t="s">
        <v>35</v>
      </c>
    </row>
    <row r="14" spans="1:10" ht="12" customHeight="1" x14ac:dyDescent="0.25"/>
    <row r="15" spans="1:10" x14ac:dyDescent="0.25">
      <c r="A15" s="235" t="s">
        <v>27</v>
      </c>
      <c r="B15" s="236" t="s">
        <v>0</v>
      </c>
      <c r="C15" s="237" t="s">
        <v>36</v>
      </c>
      <c r="D15" s="239" t="s">
        <v>296</v>
      </c>
      <c r="E15" s="240"/>
      <c r="F15" s="241" t="s">
        <v>3</v>
      </c>
      <c r="G15" s="33"/>
      <c r="H15" s="34"/>
      <c r="I15" s="34"/>
    </row>
    <row r="16" spans="1:10" x14ac:dyDescent="0.25">
      <c r="A16" s="235"/>
      <c r="B16" s="236"/>
      <c r="C16" s="238"/>
      <c r="D16" s="43" t="s">
        <v>1</v>
      </c>
      <c r="E16" s="130" t="s">
        <v>2</v>
      </c>
      <c r="F16" s="242"/>
      <c r="G16" s="33"/>
      <c r="H16" s="34"/>
      <c r="I16" s="34"/>
      <c r="J16" s="24">
        <v>140649.66795</v>
      </c>
    </row>
    <row r="17" spans="1:16" x14ac:dyDescent="0.25">
      <c r="A17" s="35" t="s">
        <v>4</v>
      </c>
      <c r="B17" s="36" t="s">
        <v>37</v>
      </c>
      <c r="C17" s="130" t="s">
        <v>38</v>
      </c>
      <c r="D17" s="43" t="s">
        <v>38</v>
      </c>
      <c r="E17" s="130" t="s">
        <v>38</v>
      </c>
      <c r="F17" s="129" t="s">
        <v>38</v>
      </c>
      <c r="G17" s="33"/>
      <c r="H17" s="37"/>
      <c r="I17" s="37"/>
    </row>
    <row r="18" spans="1:16" ht="27" x14ac:dyDescent="0.25">
      <c r="A18" s="86" t="s">
        <v>6</v>
      </c>
      <c r="B18" s="132" t="s">
        <v>210</v>
      </c>
      <c r="C18" s="133" t="s">
        <v>5</v>
      </c>
      <c r="D18" s="134">
        <f>D19+D44+D55+D57+D59+D60+D64*0</f>
        <v>5873460.2443979345</v>
      </c>
      <c r="E18" s="134">
        <f>E19+E44+E55+E57+E59+E60+E64*0</f>
        <v>5962411.6072171312</v>
      </c>
      <c r="F18" s="129" t="s">
        <v>327</v>
      </c>
      <c r="G18" s="33">
        <f>E18/D18-1</f>
        <v>1.514462669667993E-2</v>
      </c>
      <c r="H18" s="37">
        <f>[2]СтЭ!$J$110-[2]СтЭ!$J$114-[2]СтЭ!$J$112</f>
        <v>5873460.2536363769</v>
      </c>
      <c r="I18" s="37">
        <f>[2]СтЭ!$K$110-[2]СтЭ!$K$114-[2]СтЭ!$K$112</f>
        <v>5936161.407217131</v>
      </c>
      <c r="J18" s="37">
        <f t="shared" ref="J18:K21" si="0">D18-H18</f>
        <v>-9.2384424060583115E-3</v>
      </c>
      <c r="K18" s="37">
        <f t="shared" si="0"/>
        <v>26250.200000000186</v>
      </c>
      <c r="L18" s="39"/>
      <c r="O18" s="55"/>
      <c r="P18" s="55"/>
    </row>
    <row r="19" spans="1:16" ht="27" customHeight="1" x14ac:dyDescent="0.25">
      <c r="A19" s="86" t="s">
        <v>7</v>
      </c>
      <c r="B19" s="132" t="s">
        <v>211</v>
      </c>
      <c r="C19" s="133" t="s">
        <v>5</v>
      </c>
      <c r="D19" s="135">
        <f>[2]СтЭ!$J$131</f>
        <v>3004849.17</v>
      </c>
      <c r="E19" s="135">
        <f>E20+E25+E27</f>
        <v>3046052.4600000004</v>
      </c>
      <c r="F19" s="129"/>
      <c r="G19" s="33">
        <f>E19/D19-1</f>
        <v>1.3712265630956955E-2</v>
      </c>
      <c r="H19" s="37">
        <f>'[3]14 Структура затрат '!$AU$95</f>
        <v>3004849.17</v>
      </c>
      <c r="I19" s="37">
        <f>'[3]14 Структура затрат '!$AV$95</f>
        <v>2941855.1740800003</v>
      </c>
      <c r="J19" s="37">
        <f t="shared" si="0"/>
        <v>0</v>
      </c>
      <c r="K19" s="37">
        <f t="shared" si="0"/>
        <v>104197.28592000017</v>
      </c>
      <c r="L19" s="39"/>
    </row>
    <row r="20" spans="1:16" ht="27" x14ac:dyDescent="0.25">
      <c r="A20" s="86" t="s">
        <v>8</v>
      </c>
      <c r="B20" s="132" t="s">
        <v>9</v>
      </c>
      <c r="C20" s="133" t="s">
        <v>5</v>
      </c>
      <c r="D20" s="136" t="s">
        <v>350</v>
      </c>
      <c r="E20" s="135">
        <f>E21+E23</f>
        <v>563434.60999999987</v>
      </c>
      <c r="F20" s="241" t="s">
        <v>360</v>
      </c>
      <c r="G20" s="33" t="e">
        <f>E20/D20-1</f>
        <v>#VALUE!</v>
      </c>
      <c r="H20" s="37">
        <f>'[3]14 Структура затрат '!$AU$67</f>
        <v>785862.03</v>
      </c>
      <c r="I20" s="37">
        <f>'[3]14 Структура затрат '!$AV$67</f>
        <v>565577.7071</v>
      </c>
      <c r="J20" s="37" t="e">
        <f t="shared" si="0"/>
        <v>#VALUE!</v>
      </c>
      <c r="K20" s="37">
        <f t="shared" si="0"/>
        <v>-2143.09710000013</v>
      </c>
      <c r="N20" s="56"/>
    </row>
    <row r="21" spans="1:16" ht="42.75" customHeight="1" x14ac:dyDescent="0.25">
      <c r="A21" s="35" t="s">
        <v>11</v>
      </c>
      <c r="B21" s="36" t="s">
        <v>118</v>
      </c>
      <c r="C21" s="130" t="s">
        <v>5</v>
      </c>
      <c r="D21" s="137" t="s">
        <v>350</v>
      </c>
      <c r="E21" s="88">
        <f>[2]СтЭ!$K$132</f>
        <v>414139.47999999992</v>
      </c>
      <c r="F21" s="247"/>
      <c r="G21" s="33" t="e">
        <f>E21/D21-1</f>
        <v>#VALUE!</v>
      </c>
      <c r="H21" s="37">
        <f>'[3]14 Структура затрат '!$AU$68</f>
        <v>520658.97000000003</v>
      </c>
      <c r="I21" s="37">
        <f>'[3]14 Структура затрат '!$AV$68</f>
        <v>406879.03570000001</v>
      </c>
      <c r="J21" s="37" t="e">
        <f t="shared" si="0"/>
        <v>#VALUE!</v>
      </c>
      <c r="K21" s="37">
        <f t="shared" si="0"/>
        <v>7260.4442999999155</v>
      </c>
    </row>
    <row r="22" spans="1:16" ht="27" x14ac:dyDescent="0.25">
      <c r="A22" s="41"/>
      <c r="B22" s="42" t="s">
        <v>12</v>
      </c>
      <c r="C22" s="43" t="s">
        <v>5</v>
      </c>
      <c r="D22" s="137" t="s">
        <v>350</v>
      </c>
      <c r="E22" s="88">
        <f>'[4]О структуре затрат СтЭнерго'!$E$22</f>
        <v>298215.92800000001</v>
      </c>
      <c r="F22" s="247"/>
      <c r="G22" s="33"/>
      <c r="H22" s="34"/>
      <c r="I22" s="34"/>
    </row>
    <row r="23" spans="1:16" ht="72.95" customHeight="1" x14ac:dyDescent="0.25">
      <c r="A23" s="41" t="s">
        <v>13</v>
      </c>
      <c r="B23" s="36" t="s">
        <v>40</v>
      </c>
      <c r="C23" s="43" t="s">
        <v>5</v>
      </c>
      <c r="D23" s="137" t="s">
        <v>350</v>
      </c>
      <c r="E23" s="88">
        <f>[2]СтЭ!$K$158</f>
        <v>149295.13</v>
      </c>
      <c r="F23" s="247"/>
      <c r="G23" s="33" t="e">
        <f>E23/D23-1</f>
        <v>#VALUE!</v>
      </c>
      <c r="H23" s="37">
        <f>'[3]14 Структура затрат '!$AU$69</f>
        <v>265203.06</v>
      </c>
      <c r="I23" s="37">
        <f>'[3]14 Структура затрат '!$AV$69</f>
        <v>158698.67140000002</v>
      </c>
      <c r="J23" s="37" t="e">
        <f t="shared" ref="J23:K23" si="1">D23-H23</f>
        <v>#VALUE!</v>
      </c>
      <c r="K23" s="37">
        <f t="shared" si="1"/>
        <v>-9403.5414000000164</v>
      </c>
    </row>
    <row r="24" spans="1:16" ht="27" x14ac:dyDescent="0.25">
      <c r="A24" s="41"/>
      <c r="B24" s="42" t="s">
        <v>12</v>
      </c>
      <c r="C24" s="43" t="s">
        <v>5</v>
      </c>
      <c r="D24" s="137" t="s">
        <v>350</v>
      </c>
      <c r="E24" s="88">
        <f>'[4]О структуре затрат СтЭнерго'!$E$24</f>
        <v>123681.83</v>
      </c>
      <c r="F24" s="247"/>
      <c r="G24" s="33"/>
      <c r="H24" s="59"/>
      <c r="I24" s="34"/>
    </row>
    <row r="25" spans="1:16" ht="27" x14ac:dyDescent="0.25">
      <c r="A25" s="41" t="s">
        <v>10</v>
      </c>
      <c r="B25" s="36" t="s">
        <v>21</v>
      </c>
      <c r="C25" s="43" t="s">
        <v>5</v>
      </c>
      <c r="D25" s="137" t="s">
        <v>350</v>
      </c>
      <c r="E25" s="88">
        <f>[2]СтЭ!$K$174</f>
        <v>2008589.6700000002</v>
      </c>
      <c r="F25" s="247"/>
      <c r="G25" s="33" t="e">
        <f>E25/D25-1</f>
        <v>#VALUE!</v>
      </c>
      <c r="H25" s="37">
        <f>'[3]14 Структура затрат '!$AU$70</f>
        <v>1902296.32</v>
      </c>
      <c r="I25" s="37">
        <f>'[3]14 Структура затрат '!$AV$70</f>
        <v>1947125.18</v>
      </c>
      <c r="J25" s="37" t="e">
        <f t="shared" ref="J25:K25" si="2">D25-H25</f>
        <v>#VALUE!</v>
      </c>
      <c r="K25" s="37">
        <f t="shared" si="2"/>
        <v>61464.490000000224</v>
      </c>
    </row>
    <row r="26" spans="1:16" ht="27" x14ac:dyDescent="0.25">
      <c r="A26" s="41"/>
      <c r="B26" s="42" t="s">
        <v>12</v>
      </c>
      <c r="C26" s="43" t="s">
        <v>5</v>
      </c>
      <c r="D26" s="137" t="s">
        <v>350</v>
      </c>
      <c r="E26" s="88">
        <f>'[4]О структуре затрат СтЭнерго'!$E$26-74175.912</f>
        <v>243954.69500000001</v>
      </c>
      <c r="F26" s="247"/>
      <c r="G26" s="33"/>
      <c r="H26" s="34"/>
      <c r="I26" s="34"/>
      <c r="P26" s="56"/>
    </row>
    <row r="27" spans="1:16" s="110" customFormat="1" ht="27" x14ac:dyDescent="0.25">
      <c r="A27" s="86" t="s">
        <v>14</v>
      </c>
      <c r="B27" s="132" t="s">
        <v>297</v>
      </c>
      <c r="C27" s="133" t="s">
        <v>5</v>
      </c>
      <c r="D27" s="136" t="s">
        <v>350</v>
      </c>
      <c r="E27" s="135">
        <f>E28+E36+E37+E38+E39+E40+E42+E43</f>
        <v>474028.18000000011</v>
      </c>
      <c r="F27" s="247"/>
      <c r="G27" s="33" t="e">
        <f t="shared" ref="G27:G52" si="3">E27/D27-1</f>
        <v>#VALUE!</v>
      </c>
      <c r="H27" s="37">
        <f>'[3]14 Структура затрат '!$AU$71</f>
        <v>316690.82</v>
      </c>
      <c r="I27" s="37">
        <f>'[3]14 Структура затрат '!$AV$71</f>
        <v>429152.28697999998</v>
      </c>
      <c r="J27" s="37" t="e">
        <f>D27-H27</f>
        <v>#VALUE!</v>
      </c>
      <c r="K27" s="37">
        <f t="shared" ref="K27:K34" si="4">E27-I27</f>
        <v>44875.893020000134</v>
      </c>
      <c r="L27" s="109"/>
      <c r="M27" s="109"/>
    </row>
    <row r="28" spans="1:16" ht="27" x14ac:dyDescent="0.25">
      <c r="A28" s="86" t="s">
        <v>43</v>
      </c>
      <c r="B28" s="132" t="s">
        <v>212</v>
      </c>
      <c r="C28" s="133" t="s">
        <v>5</v>
      </c>
      <c r="D28" s="136" t="s">
        <v>350</v>
      </c>
      <c r="E28" s="135">
        <f>SUM(E29:E34)</f>
        <v>191023.00000000006</v>
      </c>
      <c r="F28" s="247"/>
      <c r="G28" s="33" t="e">
        <f t="shared" si="3"/>
        <v>#VALUE!</v>
      </c>
      <c r="H28" s="37">
        <f>'[3]14 Структура затрат '!$AU$73</f>
        <v>121211.51</v>
      </c>
      <c r="I28" s="37">
        <f>'[3]14 Структура затрат '!$AV$73</f>
        <v>220829.6207</v>
      </c>
      <c r="J28" s="37" t="e">
        <f t="shared" ref="J28:J34" si="5">D28-H28</f>
        <v>#VALUE!</v>
      </c>
      <c r="K28" s="37">
        <f t="shared" si="4"/>
        <v>-29806.620699999941</v>
      </c>
    </row>
    <row r="29" spans="1:16" ht="27" x14ac:dyDescent="0.25">
      <c r="A29" s="41"/>
      <c r="B29" s="111" t="s">
        <v>120</v>
      </c>
      <c r="C29" s="130" t="s">
        <v>5</v>
      </c>
      <c r="D29" s="137" t="s">
        <v>350</v>
      </c>
      <c r="E29" s="85">
        <f>[2]СтЭ!$K$178</f>
        <v>19515.38</v>
      </c>
      <c r="F29" s="247"/>
      <c r="G29" s="33" t="e">
        <f t="shared" si="3"/>
        <v>#VALUE!</v>
      </c>
      <c r="H29" s="37">
        <f>'[3]14 Структура затрат '!$AU$74</f>
        <v>21820.2</v>
      </c>
      <c r="I29" s="37">
        <f>'[3]14 Структура затрат '!$AV$74</f>
        <v>17686.037299999996</v>
      </c>
      <c r="J29" s="37" t="e">
        <f t="shared" si="5"/>
        <v>#VALUE!</v>
      </c>
      <c r="K29" s="37">
        <f t="shared" si="4"/>
        <v>1829.3427000000047</v>
      </c>
    </row>
    <row r="30" spans="1:16" ht="27" x14ac:dyDescent="0.25">
      <c r="A30" s="41"/>
      <c r="B30" s="111" t="s">
        <v>328</v>
      </c>
      <c r="C30" s="130" t="s">
        <v>5</v>
      </c>
      <c r="D30" s="137" t="s">
        <v>350</v>
      </c>
      <c r="E30" s="85">
        <f>[2]СтЭ!$K$186</f>
        <v>37537.800000000003</v>
      </c>
      <c r="F30" s="247"/>
      <c r="G30" s="33" t="e">
        <f t="shared" si="3"/>
        <v>#VALUE!</v>
      </c>
      <c r="H30" s="37">
        <f>'[3]14 Структура затрат '!$AU$75</f>
        <v>50811.97</v>
      </c>
      <c r="I30" s="37">
        <f>'[3]14 Структура затрат '!$AV$75</f>
        <v>38562.448099999994</v>
      </c>
      <c r="J30" s="37" t="e">
        <f t="shared" si="5"/>
        <v>#VALUE!</v>
      </c>
      <c r="K30" s="37">
        <f t="shared" si="4"/>
        <v>-1024.6480999999912</v>
      </c>
    </row>
    <row r="31" spans="1:16" ht="27" x14ac:dyDescent="0.25">
      <c r="A31" s="41"/>
      <c r="B31" s="111" t="s">
        <v>329</v>
      </c>
      <c r="C31" s="130" t="s">
        <v>5</v>
      </c>
      <c r="D31" s="137" t="s">
        <v>350</v>
      </c>
      <c r="E31" s="85">
        <f>[2]СтЭ!$K$192</f>
        <v>27570.03</v>
      </c>
      <c r="F31" s="247"/>
      <c r="G31" s="33" t="e">
        <f t="shared" si="3"/>
        <v>#VALUE!</v>
      </c>
      <c r="H31" s="37">
        <f>'[3]14 Структура затрат '!$AU$76</f>
        <v>31118.7</v>
      </c>
      <c r="I31" s="37">
        <f>'[3]14 Структура затрат '!$AV$76</f>
        <v>28482.703300000001</v>
      </c>
      <c r="J31" s="37" t="e">
        <f t="shared" si="5"/>
        <v>#VALUE!</v>
      </c>
      <c r="K31" s="37">
        <f t="shared" si="4"/>
        <v>-912.6733000000022</v>
      </c>
    </row>
    <row r="32" spans="1:16" ht="27" x14ac:dyDescent="0.25">
      <c r="A32" s="41"/>
      <c r="B32" s="111" t="s">
        <v>330</v>
      </c>
      <c r="C32" s="130" t="s">
        <v>5</v>
      </c>
      <c r="D32" s="137" t="s">
        <v>350</v>
      </c>
      <c r="E32" s="85">
        <f>[2]СтЭ!$K$197</f>
        <v>21846.36</v>
      </c>
      <c r="F32" s="247"/>
      <c r="G32" s="33" t="e">
        <f t="shared" si="3"/>
        <v>#VALUE!</v>
      </c>
      <c r="H32" s="37">
        <f>'[3]14 Структура затрат '!$AU$77</f>
        <v>2756.92</v>
      </c>
      <c r="I32" s="37">
        <f>'[3]14 Структура затрат '!$AV$77</f>
        <v>21935.075699999998</v>
      </c>
      <c r="J32" s="37" t="e">
        <f t="shared" si="5"/>
        <v>#VALUE!</v>
      </c>
      <c r="K32" s="37">
        <f t="shared" si="4"/>
        <v>-88.715699999997014</v>
      </c>
    </row>
    <row r="33" spans="1:14" ht="27" x14ac:dyDescent="0.25">
      <c r="A33" s="41"/>
      <c r="B33" s="111" t="s">
        <v>331</v>
      </c>
      <c r="C33" s="130" t="s">
        <v>5</v>
      </c>
      <c r="D33" s="137" t="s">
        <v>350</v>
      </c>
      <c r="E33" s="85">
        <f>[2]СтЭ!$K$200</f>
        <v>157.13999999999999</v>
      </c>
      <c r="F33" s="247"/>
      <c r="G33" s="33"/>
      <c r="H33" s="37">
        <f>'[3]14 Структура затрат '!$AU$78</f>
        <v>0</v>
      </c>
      <c r="I33" s="37">
        <f>'[3]14 Структура затрат '!$AV$78</f>
        <v>354.60840000000002</v>
      </c>
      <c r="J33" s="37" t="e">
        <f t="shared" si="5"/>
        <v>#VALUE!</v>
      </c>
      <c r="K33" s="37">
        <f t="shared" si="4"/>
        <v>-197.46840000000003</v>
      </c>
    </row>
    <row r="34" spans="1:14" ht="27" x14ac:dyDescent="0.25">
      <c r="A34" s="41"/>
      <c r="B34" s="111" t="s">
        <v>351</v>
      </c>
      <c r="C34" s="130" t="s">
        <v>5</v>
      </c>
      <c r="D34" s="137" t="s">
        <v>350</v>
      </c>
      <c r="E34" s="85">
        <f>[2]СтЭ!$K$201-[2]СтЭ!$K$202</f>
        <v>84396.290000000037</v>
      </c>
      <c r="F34" s="247"/>
      <c r="G34" s="33" t="e">
        <f t="shared" si="3"/>
        <v>#VALUE!</v>
      </c>
      <c r="H34" s="37">
        <f>'[3]14 Структура затрат '!$AU$79</f>
        <v>14703.72</v>
      </c>
      <c r="I34" s="37">
        <f>'[3]14 Структура затрат '!$AV$79</f>
        <v>113808.7479</v>
      </c>
      <c r="J34" s="37" t="e">
        <f t="shared" si="5"/>
        <v>#VALUE!</v>
      </c>
      <c r="K34" s="37">
        <f t="shared" si="4"/>
        <v>-29412.457899999965</v>
      </c>
    </row>
    <row r="35" spans="1:14" ht="27" hidden="1" customHeight="1" outlineLevel="1" x14ac:dyDescent="0.25">
      <c r="A35" s="138"/>
      <c r="B35" s="139" t="s">
        <v>352</v>
      </c>
      <c r="C35" s="140" t="s">
        <v>5</v>
      </c>
      <c r="D35" s="137" t="s">
        <v>350</v>
      </c>
      <c r="E35" s="141">
        <f>[2]СтЭ!$K$202*0</f>
        <v>0</v>
      </c>
      <c r="F35" s="247"/>
      <c r="G35" s="33"/>
      <c r="H35" s="37"/>
      <c r="I35" s="37"/>
    </row>
    <row r="36" spans="1:14" ht="27" collapsed="1" x14ac:dyDescent="0.25">
      <c r="A36" s="35" t="s">
        <v>45</v>
      </c>
      <c r="B36" s="36" t="s">
        <v>130</v>
      </c>
      <c r="C36" s="130" t="s">
        <v>5</v>
      </c>
      <c r="D36" s="137" t="s">
        <v>350</v>
      </c>
      <c r="E36" s="88">
        <f>[2]СтЭ!$K$245</f>
        <v>30110.870000000003</v>
      </c>
      <c r="F36" s="247"/>
      <c r="G36" s="33" t="e">
        <f t="shared" si="3"/>
        <v>#VALUE!</v>
      </c>
      <c r="H36" s="37">
        <f>'[3]14 Структура затрат '!$AU$80</f>
        <v>36415.85</v>
      </c>
      <c r="I36" s="37">
        <f>'[3]14 Структура затрат '!$AV$80</f>
        <v>35796.2595</v>
      </c>
      <c r="J36" s="37" t="e">
        <f t="shared" ref="J36:K42" si="6">D36-H36</f>
        <v>#VALUE!</v>
      </c>
      <c r="K36" s="37">
        <f t="shared" si="6"/>
        <v>-5685.3894999999975</v>
      </c>
    </row>
    <row r="37" spans="1:14" ht="27" x14ac:dyDescent="0.25">
      <c r="A37" s="35" t="s">
        <v>101</v>
      </c>
      <c r="B37" s="36" t="s">
        <v>132</v>
      </c>
      <c r="C37" s="130" t="s">
        <v>5</v>
      </c>
      <c r="D37" s="137" t="s">
        <v>350</v>
      </c>
      <c r="E37" s="88">
        <f>[2]СтЭ!$K$248</f>
        <v>13609.73</v>
      </c>
      <c r="F37" s="247"/>
      <c r="G37" s="33" t="e">
        <f t="shared" si="3"/>
        <v>#VALUE!</v>
      </c>
      <c r="H37" s="37">
        <f>'[3]14 Структура затрат '!$AU$81</f>
        <v>13663.1</v>
      </c>
      <c r="I37" s="37">
        <f>'[3]14 Структура затрат '!$AV$81</f>
        <v>10608.3099</v>
      </c>
      <c r="J37" s="37" t="e">
        <f t="shared" si="6"/>
        <v>#VALUE!</v>
      </c>
      <c r="K37" s="37">
        <f t="shared" si="6"/>
        <v>3001.4200999999994</v>
      </c>
    </row>
    <row r="38" spans="1:14" ht="48" customHeight="1" x14ac:dyDescent="0.25">
      <c r="A38" s="35" t="s">
        <v>332</v>
      </c>
      <c r="B38" s="36" t="s">
        <v>134</v>
      </c>
      <c r="C38" s="130" t="s">
        <v>5</v>
      </c>
      <c r="D38" s="137" t="s">
        <v>350</v>
      </c>
      <c r="E38" s="88">
        <f>[2]СтЭ!$K$249</f>
        <v>18823.98</v>
      </c>
      <c r="F38" s="247"/>
      <c r="G38" s="33" t="e">
        <f t="shared" si="3"/>
        <v>#VALUE!</v>
      </c>
      <c r="H38" s="37">
        <f>'[3]14 Структура затрат '!$AU$82</f>
        <v>10866.56</v>
      </c>
      <c r="I38" s="37">
        <f>'[3]14 Структура затрат '!$AV$82</f>
        <v>17507.826700000001</v>
      </c>
      <c r="J38" s="37" t="e">
        <f t="shared" si="6"/>
        <v>#VALUE!</v>
      </c>
      <c r="K38" s="37">
        <f t="shared" si="6"/>
        <v>1316.1532999999981</v>
      </c>
    </row>
    <row r="39" spans="1:14" ht="27" x14ac:dyDescent="0.25">
      <c r="A39" s="35" t="s">
        <v>333</v>
      </c>
      <c r="B39" s="36" t="s">
        <v>136</v>
      </c>
      <c r="C39" s="130" t="s">
        <v>5</v>
      </c>
      <c r="D39" s="137" t="s">
        <v>350</v>
      </c>
      <c r="E39" s="88">
        <f>[2]СтЭ!$K$253</f>
        <v>20085.079999999998</v>
      </c>
      <c r="F39" s="247"/>
      <c r="G39" s="33" t="e">
        <f t="shared" si="3"/>
        <v>#VALUE!</v>
      </c>
      <c r="H39" s="37">
        <f>'[3]14 Структура затрат '!$AU$83</f>
        <v>20544.599999999999</v>
      </c>
      <c r="I39" s="37">
        <f>'[3]14 Структура затрат '!$AV$83</f>
        <v>21683.209800000004</v>
      </c>
      <c r="J39" s="37" t="e">
        <f t="shared" si="6"/>
        <v>#VALUE!</v>
      </c>
      <c r="K39" s="37">
        <f t="shared" si="6"/>
        <v>-1598.1298000000061</v>
      </c>
    </row>
    <row r="40" spans="1:14" ht="27" x14ac:dyDescent="0.25">
      <c r="A40" s="35" t="s">
        <v>334</v>
      </c>
      <c r="B40" s="36" t="s">
        <v>138</v>
      </c>
      <c r="C40" s="130" t="s">
        <v>5</v>
      </c>
      <c r="D40" s="137" t="s">
        <v>350</v>
      </c>
      <c r="E40" s="88">
        <f>[2]СтЭ!$K$263-[2]СтЭ!$K$272</f>
        <v>49698.64</v>
      </c>
      <c r="F40" s="247"/>
      <c r="G40" s="33" t="e">
        <f t="shared" si="3"/>
        <v>#VALUE!</v>
      </c>
      <c r="H40" s="37">
        <f>'[3]14 Структура затрат '!$AU$84</f>
        <v>383.2</v>
      </c>
      <c r="I40" s="37">
        <f>'[3]14 Структура затрат '!$AV$83</f>
        <v>21683.209800000004</v>
      </c>
      <c r="J40" s="37" t="e">
        <f t="shared" si="6"/>
        <v>#VALUE!</v>
      </c>
      <c r="K40" s="37">
        <f t="shared" si="6"/>
        <v>28015.430199999995</v>
      </c>
    </row>
    <row r="41" spans="1:14" ht="15" hidden="1" customHeight="1" outlineLevel="1" x14ac:dyDescent="0.25">
      <c r="A41" s="138"/>
      <c r="B41" s="139" t="s">
        <v>353</v>
      </c>
      <c r="C41" s="140" t="s">
        <v>5</v>
      </c>
      <c r="D41" s="137" t="s">
        <v>350</v>
      </c>
      <c r="E41" s="142">
        <f>[2]СтЭ!$K$272*0</f>
        <v>0</v>
      </c>
      <c r="F41" s="247"/>
      <c r="G41" s="33"/>
      <c r="H41" s="37"/>
      <c r="I41" s="37"/>
      <c r="J41" s="37" t="e">
        <f t="shared" si="6"/>
        <v>#VALUE!</v>
      </c>
      <c r="K41" s="37">
        <f t="shared" si="6"/>
        <v>0</v>
      </c>
    </row>
    <row r="42" spans="1:14" ht="27" collapsed="1" x14ac:dyDescent="0.25">
      <c r="A42" s="35" t="s">
        <v>335</v>
      </c>
      <c r="B42" s="36" t="s">
        <v>336</v>
      </c>
      <c r="C42" s="130" t="s">
        <v>5</v>
      </c>
      <c r="D42" s="137" t="s">
        <v>350</v>
      </c>
      <c r="E42" s="88">
        <f>[2]СтЭ!$K$273</f>
        <v>120011.22</v>
      </c>
      <c r="F42" s="247"/>
      <c r="G42" s="33" t="e">
        <f t="shared" si="3"/>
        <v>#VALUE!</v>
      </c>
      <c r="H42" s="37">
        <f>[2]СтЭ!$J$273</f>
        <v>113606</v>
      </c>
      <c r="I42" s="37">
        <f>[2]СтЭ!$K$273</f>
        <v>120011.22</v>
      </c>
      <c r="J42" s="37" t="e">
        <f t="shared" si="6"/>
        <v>#VALUE!</v>
      </c>
      <c r="K42" s="37">
        <f t="shared" si="6"/>
        <v>0</v>
      </c>
    </row>
    <row r="43" spans="1:14" ht="27" x14ac:dyDescent="0.25">
      <c r="A43" s="86"/>
      <c r="B43" s="132" t="s">
        <v>291</v>
      </c>
      <c r="C43" s="133" t="s">
        <v>5</v>
      </c>
      <c r="D43" s="136" t="s">
        <v>350</v>
      </c>
      <c r="E43" s="135">
        <f>[2]СтЭ!$K$202+[2]СтЭ!$K$272</f>
        <v>30665.66</v>
      </c>
      <c r="F43" s="248"/>
      <c r="G43" s="33"/>
      <c r="H43" s="37"/>
      <c r="I43" s="37"/>
      <c r="N43" s="143"/>
    </row>
    <row r="44" spans="1:14" x14ac:dyDescent="0.25">
      <c r="A44" s="35" t="s">
        <v>47</v>
      </c>
      <c r="B44" s="36" t="s">
        <v>48</v>
      </c>
      <c r="C44" s="130" t="s">
        <v>5</v>
      </c>
      <c r="D44" s="88">
        <f>D45+D46+D47+D48+D50+D51+D52</f>
        <v>1632286.9132641999</v>
      </c>
      <c r="E44" s="88">
        <f>E45+E46+E47+E48+E50+E51+E52</f>
        <v>1661108.0679999997</v>
      </c>
      <c r="F44" s="58"/>
      <c r="G44" s="33">
        <f t="shared" si="3"/>
        <v>1.7656917115241866E-2</v>
      </c>
      <c r="H44" s="37">
        <f>'[3]14 Структура затрат '!$AU$121+'[3]14 Структура затрат '!$AU$50</f>
        <v>1632286.9132642001</v>
      </c>
      <c r="I44" s="37">
        <f>'[3]14 Структура затрат '!$AV$121+'[3]14 Структура затрат '!$AV$50</f>
        <v>1591777.9804500001</v>
      </c>
      <c r="J44" s="37">
        <f t="shared" ref="J44:K52" si="7">D44-H44</f>
        <v>0</v>
      </c>
      <c r="K44" s="37">
        <f t="shared" si="7"/>
        <v>69330.087549999589</v>
      </c>
      <c r="L44" s="39"/>
      <c r="M44" s="39"/>
      <c r="N44" s="55"/>
    </row>
    <row r="45" spans="1:14" x14ac:dyDescent="0.25">
      <c r="A45" s="35" t="s">
        <v>49</v>
      </c>
      <c r="B45" s="36" t="s">
        <v>139</v>
      </c>
      <c r="C45" s="130" t="s">
        <v>5</v>
      </c>
      <c r="D45" s="112">
        <f>[2]СтЭ!$J$115</f>
        <v>774005.88326420006</v>
      </c>
      <c r="E45" s="112">
        <f>[2]СтЭ!$K$115</f>
        <v>778603.92</v>
      </c>
      <c r="F45" s="44"/>
      <c r="G45" s="33">
        <f t="shared" si="3"/>
        <v>5.9405707827553389E-3</v>
      </c>
      <c r="H45" s="37">
        <f>'[3]14 Структура затрат '!$AU$50</f>
        <v>774005.88326420006</v>
      </c>
      <c r="I45" s="37">
        <f>'[3]14 Структура затрат '!$AV$50</f>
        <v>778603.92045000009</v>
      </c>
      <c r="J45" s="37">
        <f t="shared" si="7"/>
        <v>0</v>
      </c>
      <c r="K45" s="37">
        <f t="shared" si="7"/>
        <v>-4.5000005047768354E-4</v>
      </c>
    </row>
    <row r="46" spans="1:14" ht="27" x14ac:dyDescent="0.25">
      <c r="A46" s="35" t="s">
        <v>50</v>
      </c>
      <c r="B46" s="36" t="s">
        <v>51</v>
      </c>
      <c r="C46" s="130" t="s">
        <v>5</v>
      </c>
      <c r="D46" s="88">
        <v>0</v>
      </c>
      <c r="E46" s="88">
        <v>0</v>
      </c>
      <c r="F46" s="129"/>
      <c r="G46" s="33"/>
      <c r="H46" s="37"/>
      <c r="I46" s="37"/>
      <c r="J46" s="37">
        <f t="shared" si="7"/>
        <v>0</v>
      </c>
      <c r="K46" s="37">
        <f t="shared" si="7"/>
        <v>0</v>
      </c>
    </row>
    <row r="47" spans="1:14" x14ac:dyDescent="0.25">
      <c r="A47" s="35" t="s">
        <v>52</v>
      </c>
      <c r="B47" s="36" t="s">
        <v>53</v>
      </c>
      <c r="C47" s="130" t="s">
        <v>5</v>
      </c>
      <c r="D47" s="112">
        <f>[2]СтЭ!$J$275</f>
        <v>37422.019999999997</v>
      </c>
      <c r="E47" s="112">
        <f>[2]СтЭ!$K$275</f>
        <v>59149.209999999992</v>
      </c>
      <c r="F47" s="129"/>
      <c r="G47" s="33">
        <f t="shared" si="3"/>
        <v>0.58059906974556674</v>
      </c>
      <c r="H47" s="37">
        <f>'[3]14 Структура затрат '!$AU$96</f>
        <v>37422.019999999997</v>
      </c>
      <c r="I47" s="37">
        <f>'[3]14 Структура затрат '!$AV$96</f>
        <v>54501.32</v>
      </c>
      <c r="J47" s="37">
        <f t="shared" si="7"/>
        <v>0</v>
      </c>
      <c r="K47" s="37">
        <f t="shared" si="7"/>
        <v>4647.8899999999921</v>
      </c>
    </row>
    <row r="48" spans="1:14" x14ac:dyDescent="0.25">
      <c r="A48" s="35" t="s">
        <v>54</v>
      </c>
      <c r="B48" s="36" t="s">
        <v>22</v>
      </c>
      <c r="C48" s="130" t="s">
        <v>5</v>
      </c>
      <c r="D48" s="112">
        <f>[2]СтЭ!$J$292</f>
        <v>578298.07999999996</v>
      </c>
      <c r="E48" s="112">
        <f>[2]СтЭ!$K$292</f>
        <v>599173.43999999994</v>
      </c>
      <c r="F48" s="45"/>
      <c r="G48" s="33">
        <f t="shared" si="3"/>
        <v>3.6097923755859629E-2</v>
      </c>
      <c r="H48" s="37">
        <f>'[3]14 Структура затрат '!$AU$102</f>
        <v>578298.07999999996</v>
      </c>
      <c r="I48" s="37">
        <f>'[3]14 Структура затрат '!$AV$102</f>
        <v>584685.62</v>
      </c>
      <c r="J48" s="37">
        <f t="shared" si="7"/>
        <v>0</v>
      </c>
      <c r="K48" s="37">
        <f t="shared" si="7"/>
        <v>14487.819999999949</v>
      </c>
    </row>
    <row r="49" spans="1:22" x14ac:dyDescent="0.25">
      <c r="A49" s="35"/>
      <c r="B49" s="36" t="s">
        <v>12</v>
      </c>
      <c r="C49" s="130" t="s">
        <v>5</v>
      </c>
      <c r="D49" s="82" t="s">
        <v>326</v>
      </c>
      <c r="E49" s="112">
        <v>74175.911999999997</v>
      </c>
      <c r="F49" s="45"/>
      <c r="G49" s="33"/>
      <c r="H49" s="37"/>
      <c r="I49" s="37"/>
      <c r="J49" s="37"/>
      <c r="K49" s="37"/>
    </row>
    <row r="50" spans="1:22" ht="121.5" customHeight="1" x14ac:dyDescent="0.25">
      <c r="A50" s="35" t="s">
        <v>55</v>
      </c>
      <c r="B50" s="36" t="s">
        <v>23</v>
      </c>
      <c r="C50" s="130" t="s">
        <v>5</v>
      </c>
      <c r="D50" s="88">
        <f>[2]СтЭ!$J$293</f>
        <v>82787.100000000006</v>
      </c>
      <c r="E50" s="88">
        <f>[2]СтЭ!$K$293</f>
        <v>100702.82799999999</v>
      </c>
      <c r="F50" s="145" t="s">
        <v>356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7"/>
    </row>
    <row r="51" spans="1:22" ht="94.5" x14ac:dyDescent="0.25">
      <c r="A51" s="35" t="s">
        <v>56</v>
      </c>
      <c r="B51" s="36" t="s">
        <v>24</v>
      </c>
      <c r="C51" s="130" t="s">
        <v>5</v>
      </c>
      <c r="D51" s="112">
        <f>[2]СтЭ!$J$282</f>
        <v>131211.68</v>
      </c>
      <c r="E51" s="112">
        <f>[2]СтЭ!$K$282</f>
        <v>97228.47</v>
      </c>
      <c r="F51" s="129" t="s">
        <v>337</v>
      </c>
      <c r="G51" s="33">
        <f t="shared" si="3"/>
        <v>-0.25899531200271186</v>
      </c>
      <c r="H51" s="37">
        <f>'[3]14 Структура затрат '!$AU$98</f>
        <v>131211.68</v>
      </c>
      <c r="I51" s="37">
        <f>'[3]14 Структура затрат '!$AV$98</f>
        <v>95193.12000000001</v>
      </c>
      <c r="J51" s="37">
        <f t="shared" si="7"/>
        <v>0</v>
      </c>
      <c r="K51" s="37">
        <f t="shared" si="7"/>
        <v>2035.3499999999913</v>
      </c>
    </row>
    <row r="52" spans="1:22" ht="129.75" customHeight="1" x14ac:dyDescent="0.25">
      <c r="A52" s="35" t="s">
        <v>57</v>
      </c>
      <c r="B52" s="36" t="s">
        <v>58</v>
      </c>
      <c r="C52" s="130" t="s">
        <v>5</v>
      </c>
      <c r="D52" s="112">
        <f>'[3]14 Структура затрат '!$AU$105</f>
        <v>28562.15</v>
      </c>
      <c r="E52" s="88">
        <v>26250.2</v>
      </c>
      <c r="F52" s="128" t="s">
        <v>338</v>
      </c>
      <c r="G52" s="33">
        <f t="shared" si="3"/>
        <v>-8.0944536738305817E-2</v>
      </c>
      <c r="H52" s="37">
        <f>'[3]14 Структура затрат '!$AU$105</f>
        <v>28562.15</v>
      </c>
      <c r="I52" s="37">
        <f>'[3]14 Структура затрат '!$AV$105</f>
        <v>0</v>
      </c>
      <c r="J52" s="37">
        <f t="shared" si="7"/>
        <v>0</v>
      </c>
      <c r="K52" s="37">
        <f t="shared" si="7"/>
        <v>26250.2</v>
      </c>
    </row>
    <row r="53" spans="1:22" ht="27" x14ac:dyDescent="0.25">
      <c r="A53" s="35" t="s">
        <v>213</v>
      </c>
      <c r="B53" s="36" t="s">
        <v>59</v>
      </c>
      <c r="C53" s="130" t="s">
        <v>60</v>
      </c>
      <c r="D53" s="108" t="s">
        <v>326</v>
      </c>
      <c r="E53" s="88">
        <v>2072</v>
      </c>
      <c r="F53" s="129"/>
      <c r="G53" s="33"/>
      <c r="H53" s="37"/>
      <c r="I53" s="37"/>
      <c r="O53" s="47"/>
    </row>
    <row r="54" spans="1:22" ht="94.5" x14ac:dyDescent="0.25">
      <c r="A54" s="35" t="s">
        <v>61</v>
      </c>
      <c r="B54" s="36" t="s">
        <v>62</v>
      </c>
      <c r="C54" s="130" t="s">
        <v>5</v>
      </c>
      <c r="D54" s="40">
        <v>0</v>
      </c>
      <c r="E54" s="40">
        <v>0</v>
      </c>
      <c r="F54" s="129"/>
      <c r="G54" s="33"/>
      <c r="H54" s="37"/>
      <c r="I54" s="37"/>
    </row>
    <row r="55" spans="1:22" x14ac:dyDescent="0.25">
      <c r="A55" s="35" t="s">
        <v>15</v>
      </c>
      <c r="B55" s="36" t="s">
        <v>214</v>
      </c>
      <c r="C55" s="130" t="s">
        <v>5</v>
      </c>
      <c r="D55" s="112">
        <f>[2]СтЭ!$J$404</f>
        <v>776291.63755577197</v>
      </c>
      <c r="E55" s="88">
        <f>[2]СтЭ!$K$404</f>
        <v>775869.28731163742</v>
      </c>
      <c r="F55" s="131"/>
      <c r="G55" s="33">
        <f t="shared" ref="G55:G57" si="8">E55/D55-1</f>
        <v>-5.4406130853656975E-4</v>
      </c>
      <c r="H55" s="37">
        <f>'[3]14 Структура затрат '!$AU$125</f>
        <v>776291.63755577197</v>
      </c>
      <c r="I55" s="37">
        <f>'[3]14 Структура затрат '!$AV$125</f>
        <v>0</v>
      </c>
      <c r="J55" s="37">
        <f t="shared" ref="J55:K60" si="9">D55-H55</f>
        <v>0</v>
      </c>
      <c r="K55" s="37">
        <f t="shared" si="9"/>
        <v>775869.28731163742</v>
      </c>
    </row>
    <row r="56" spans="1:22" ht="27" x14ac:dyDescent="0.25">
      <c r="A56" s="35" t="s">
        <v>215</v>
      </c>
      <c r="B56" s="36" t="s">
        <v>216</v>
      </c>
      <c r="C56" s="130" t="s">
        <v>5</v>
      </c>
      <c r="D56" s="88">
        <f>[5]CO2!$S$14</f>
        <v>244628.94130186443</v>
      </c>
      <c r="E56" s="88">
        <f>[5]CO2!$T$14*0+140649.66795</f>
        <v>140649.66795</v>
      </c>
      <c r="F56" s="44"/>
      <c r="G56" s="33">
        <f t="shared" si="8"/>
        <v>-0.42504894473445509</v>
      </c>
      <c r="H56" s="37"/>
      <c r="I56" s="37"/>
      <c r="J56" s="37">
        <f t="shared" si="9"/>
        <v>244628.94130186443</v>
      </c>
      <c r="K56" s="37">
        <f t="shared" si="9"/>
        <v>140649.66795</v>
      </c>
    </row>
    <row r="57" spans="1:22" ht="40.9" customHeight="1" x14ac:dyDescent="0.25">
      <c r="A57" s="35" t="s">
        <v>217</v>
      </c>
      <c r="B57" s="36" t="s">
        <v>218</v>
      </c>
      <c r="C57" s="130" t="s">
        <v>5</v>
      </c>
      <c r="D57" s="88">
        <f>[2]СтЭ!$J$405</f>
        <v>469519.9124657425</v>
      </c>
      <c r="E57" s="88">
        <f>[2]СтЭ!$K$405+11191.5435326173</f>
        <v>479381.79190549353</v>
      </c>
      <c r="F57" s="44"/>
      <c r="G57" s="33">
        <f t="shared" si="8"/>
        <v>2.1004177198705287E-2</v>
      </c>
      <c r="H57" s="37">
        <f>'[3]14 Структура затрат '!$AU$126</f>
        <v>469519.9124657425</v>
      </c>
      <c r="I57" s="37">
        <f>'[3]14 Структура затрат '!$AV$126</f>
        <v>0</v>
      </c>
      <c r="J57" s="37">
        <f t="shared" si="9"/>
        <v>0</v>
      </c>
      <c r="K57" s="37">
        <f t="shared" si="9"/>
        <v>479381.79190549353</v>
      </c>
    </row>
    <row r="58" spans="1:22" ht="27" x14ac:dyDescent="0.25">
      <c r="A58" s="35" t="s">
        <v>219</v>
      </c>
      <c r="B58" s="36" t="s">
        <v>216</v>
      </c>
      <c r="C58" s="130" t="s">
        <v>5</v>
      </c>
      <c r="D58" s="112">
        <v>0</v>
      </c>
      <c r="E58" s="88">
        <v>0</v>
      </c>
      <c r="F58" s="48"/>
      <c r="G58" s="33" t="e">
        <f t="shared" ref="G58" si="10">E58/D58</f>
        <v>#DIV/0!</v>
      </c>
      <c r="H58" s="37"/>
      <c r="I58" s="37"/>
      <c r="J58" s="37">
        <f t="shared" si="9"/>
        <v>0</v>
      </c>
      <c r="K58" s="37">
        <f t="shared" si="9"/>
        <v>0</v>
      </c>
    </row>
    <row r="59" spans="1:22" ht="27" x14ac:dyDescent="0.25">
      <c r="A59" s="35" t="s">
        <v>220</v>
      </c>
      <c r="B59" s="36" t="s">
        <v>221</v>
      </c>
      <c r="C59" s="130" t="s">
        <v>5</v>
      </c>
      <c r="D59" s="112">
        <f>[2]СтЭ!$J$406</f>
        <v>-325576.90000000002</v>
      </c>
      <c r="E59" s="88">
        <v>0</v>
      </c>
      <c r="F59" s="129"/>
      <c r="G59" s="33">
        <f t="shared" ref="G59:G60" si="11">E59/D59-1</f>
        <v>-1</v>
      </c>
      <c r="H59" s="37">
        <f>'[3]14 Структура затрат '!$AU$138</f>
        <v>-325576.90000000002</v>
      </c>
      <c r="I59" s="37">
        <f>'[3]14 Структура затрат '!$AV$138</f>
        <v>0</v>
      </c>
      <c r="J59" s="37">
        <f t="shared" si="9"/>
        <v>0</v>
      </c>
      <c r="K59" s="37">
        <f t="shared" si="9"/>
        <v>0</v>
      </c>
    </row>
    <row r="60" spans="1:22" ht="27" x14ac:dyDescent="0.25">
      <c r="A60" s="35" t="s">
        <v>222</v>
      </c>
      <c r="B60" s="36" t="s">
        <v>223</v>
      </c>
      <c r="C60" s="130" t="s">
        <v>5</v>
      </c>
      <c r="D60" s="112">
        <f>[2]СтЭ!$J$392</f>
        <v>316089.51111222</v>
      </c>
      <c r="E60" s="88">
        <v>0</v>
      </c>
      <c r="F60" s="129"/>
      <c r="G60" s="33">
        <f t="shared" si="11"/>
        <v>-1</v>
      </c>
      <c r="H60" s="37">
        <f>'[3]14 Структура затрат '!$AU$128+'[3]14 Структура затрат '!$AU$134+'[3]14 Структура затрат '!$AU$135</f>
        <v>316089.51111222</v>
      </c>
      <c r="I60" s="37">
        <f>'[3]14 Структура затрат '!$AV$128++'[3]14 Структура затрат '!$AV$134+'[3]14 Структура затрат '!$AV$135</f>
        <v>0</v>
      </c>
      <c r="J60" s="37">
        <f t="shared" si="9"/>
        <v>0</v>
      </c>
      <c r="K60" s="37">
        <f t="shared" si="9"/>
        <v>0</v>
      </c>
    </row>
    <row r="61" spans="1:22" x14ac:dyDescent="0.25">
      <c r="A61" s="35" t="s">
        <v>224</v>
      </c>
      <c r="B61" s="36" t="s">
        <v>225</v>
      </c>
      <c r="C61" s="130" t="s">
        <v>5</v>
      </c>
      <c r="D61" s="88">
        <v>0</v>
      </c>
      <c r="E61" s="88">
        <v>0</v>
      </c>
      <c r="F61" s="129"/>
      <c r="G61" s="33"/>
      <c r="H61" s="37"/>
      <c r="I61" s="37"/>
    </row>
    <row r="62" spans="1:22" ht="27" customHeight="1" x14ac:dyDescent="0.25">
      <c r="A62" s="35" t="s">
        <v>226</v>
      </c>
      <c r="B62" s="36" t="s">
        <v>227</v>
      </c>
      <c r="C62" s="130" t="s">
        <v>5</v>
      </c>
      <c r="D62" s="88">
        <v>0</v>
      </c>
      <c r="E62" s="88">
        <v>0</v>
      </c>
      <c r="F62" s="129"/>
      <c r="G62" s="33"/>
      <c r="H62" s="37"/>
      <c r="I62" s="37"/>
    </row>
    <row r="63" spans="1:22" ht="27" x14ac:dyDescent="0.25">
      <c r="A63" s="86" t="s">
        <v>16</v>
      </c>
      <c r="B63" s="42" t="s">
        <v>339</v>
      </c>
      <c r="C63" s="43" t="s">
        <v>5</v>
      </c>
      <c r="D63" s="82" t="s">
        <v>326</v>
      </c>
      <c r="E63" s="40">
        <f>E22+E24+E26+E49</f>
        <v>740028.36499999999</v>
      </c>
      <c r="F63" s="44"/>
      <c r="G63" s="33"/>
      <c r="H63" s="37"/>
      <c r="I63" s="37"/>
    </row>
    <row r="64" spans="1:22" ht="27" x14ac:dyDescent="0.25">
      <c r="A64" s="35" t="s">
        <v>17</v>
      </c>
      <c r="B64" s="36" t="s">
        <v>64</v>
      </c>
      <c r="C64" s="130" t="s">
        <v>5</v>
      </c>
      <c r="D64" s="112">
        <f>[2]СтЭ!$J$112</f>
        <v>2352729.4313330911</v>
      </c>
      <c r="E64" s="112">
        <f>[2]СтЭ!$K$112</f>
        <v>2048026.76</v>
      </c>
      <c r="F64" s="129"/>
      <c r="G64" s="33">
        <f t="shared" ref="G64:G66" si="12">E64/D64-1</f>
        <v>-0.12951029016559801</v>
      </c>
      <c r="H64" s="37">
        <f>'[3]14 Структура затрат '!$AU$60</f>
        <v>2352729.4313330911</v>
      </c>
      <c r="I64" s="37">
        <f>'[3]14 Структура затрат '!$AV$60</f>
        <v>2048026.6314585002</v>
      </c>
      <c r="J64" s="37">
        <f t="shared" ref="J64:K66" si="13">D64-H64</f>
        <v>0</v>
      </c>
      <c r="K64" s="37">
        <f t="shared" si="13"/>
        <v>0.12854149984195828</v>
      </c>
      <c r="L64" s="39"/>
      <c r="M64" s="39"/>
    </row>
    <row r="65" spans="1:16" x14ac:dyDescent="0.25">
      <c r="A65" s="35" t="s">
        <v>7</v>
      </c>
      <c r="B65" s="36" t="s">
        <v>228</v>
      </c>
      <c r="C65" s="130" t="s">
        <v>229</v>
      </c>
      <c r="D65" s="112">
        <f>[2]СтЭ!$J$104</f>
        <v>785.12650000000008</v>
      </c>
      <c r="E65" s="112">
        <f>[2]СтЭ!$K$104</f>
        <v>692.73988099999997</v>
      </c>
      <c r="F65" s="129"/>
      <c r="G65" s="33">
        <f t="shared" si="12"/>
        <v>-0.11767099824041105</v>
      </c>
      <c r="H65" s="37">
        <f>'[3]14 Структура затрат '!$AU$62</f>
        <v>785.12650000000008</v>
      </c>
      <c r="I65" s="37">
        <f>'[3]14 Структура затрат '!$AV$62</f>
        <v>692.73990000000003</v>
      </c>
      <c r="J65" s="37">
        <f t="shared" si="13"/>
        <v>0</v>
      </c>
      <c r="K65" s="37">
        <f t="shared" si="13"/>
        <v>-1.9000000065716449E-5</v>
      </c>
    </row>
    <row r="66" spans="1:16" ht="40.5" x14ac:dyDescent="0.25">
      <c r="A66" s="35" t="s">
        <v>47</v>
      </c>
      <c r="B66" s="36" t="s">
        <v>230</v>
      </c>
      <c r="C66" s="130" t="s">
        <v>231</v>
      </c>
      <c r="D66" s="112">
        <f>D64/D65</f>
        <v>2996.6246602720594</v>
      </c>
      <c r="E66" s="112">
        <f>E64/E65</f>
        <v>2956.4152666417658</v>
      </c>
      <c r="F66" s="129"/>
      <c r="G66" s="33">
        <f t="shared" si="12"/>
        <v>-1.3418228236379504E-2</v>
      </c>
      <c r="H66" s="37">
        <f>'[3]14 Структура затрат '!$AU$64</f>
        <v>2996.6246602720594</v>
      </c>
      <c r="I66" s="37">
        <f>'[3]14 Структура затрат '!$AV$64</f>
        <v>2956.415</v>
      </c>
      <c r="J66" s="37">
        <f t="shared" si="13"/>
        <v>0</v>
      </c>
      <c r="K66" s="37">
        <f t="shared" si="13"/>
        <v>2.6664176584745292E-4</v>
      </c>
    </row>
    <row r="67" spans="1:16" x14ac:dyDescent="0.25">
      <c r="A67" s="35" t="s">
        <v>26</v>
      </c>
      <c r="B67" s="36" t="s">
        <v>232</v>
      </c>
      <c r="C67" s="130" t="s">
        <v>38</v>
      </c>
      <c r="D67" s="112" t="s">
        <v>38</v>
      </c>
      <c r="E67" s="112" t="s">
        <v>38</v>
      </c>
      <c r="F67" s="129" t="s">
        <v>38</v>
      </c>
      <c r="G67" s="33"/>
      <c r="H67" s="37"/>
      <c r="I67" s="37"/>
    </row>
    <row r="68" spans="1:16" ht="27" x14ac:dyDescent="0.25">
      <c r="A68" s="35" t="s">
        <v>6</v>
      </c>
      <c r="B68" s="36" t="s">
        <v>233</v>
      </c>
      <c r="C68" s="130" t="s">
        <v>66</v>
      </c>
      <c r="D68" s="51">
        <v>0.11</v>
      </c>
      <c r="E68" s="112" t="s">
        <v>38</v>
      </c>
      <c r="F68" s="129" t="s">
        <v>38</v>
      </c>
      <c r="G68" s="33"/>
      <c r="H68" s="37"/>
      <c r="I68" s="37"/>
    </row>
    <row r="69" spans="1:16" ht="27" x14ac:dyDescent="0.25">
      <c r="A69" s="35" t="s">
        <v>7</v>
      </c>
      <c r="B69" s="36" t="s">
        <v>234</v>
      </c>
      <c r="C69" s="130" t="s">
        <v>66</v>
      </c>
      <c r="D69" s="51">
        <v>0.01</v>
      </c>
      <c r="E69" s="112" t="s">
        <v>38</v>
      </c>
      <c r="F69" s="129" t="s">
        <v>38</v>
      </c>
      <c r="G69" s="33"/>
      <c r="H69" s="37"/>
      <c r="I69" s="37"/>
    </row>
    <row r="70" spans="1:16" ht="54" x14ac:dyDescent="0.25">
      <c r="A70" s="35" t="s">
        <v>235</v>
      </c>
      <c r="B70" s="36" t="s">
        <v>67</v>
      </c>
      <c r="C70" s="130" t="s">
        <v>38</v>
      </c>
      <c r="D70" s="112" t="s">
        <v>38</v>
      </c>
      <c r="E70" s="112" t="s">
        <v>38</v>
      </c>
      <c r="F70" s="129" t="s">
        <v>38</v>
      </c>
      <c r="G70" s="33"/>
      <c r="H70" s="37"/>
      <c r="I70" s="37"/>
    </row>
    <row r="71" spans="1:16" x14ac:dyDescent="0.25">
      <c r="A71" s="41" t="s">
        <v>6</v>
      </c>
      <c r="B71" s="42" t="s">
        <v>68</v>
      </c>
      <c r="C71" s="43" t="s">
        <v>69</v>
      </c>
      <c r="D71" s="82" t="s">
        <v>326</v>
      </c>
      <c r="E71" s="52">
        <v>371606</v>
      </c>
      <c r="F71" s="44"/>
      <c r="G71" s="46"/>
      <c r="H71" s="37"/>
      <c r="I71" s="37"/>
      <c r="N71" s="53"/>
    </row>
    <row r="72" spans="1:16" x14ac:dyDescent="0.25">
      <c r="A72" s="41" t="s">
        <v>70</v>
      </c>
      <c r="B72" s="42" t="s">
        <v>71</v>
      </c>
      <c r="C72" s="43" t="s">
        <v>72</v>
      </c>
      <c r="D72" s="82" t="s">
        <v>326</v>
      </c>
      <c r="E72" s="89">
        <f>SUM(E73:E75)</f>
        <v>6413.5054</v>
      </c>
      <c r="F72" s="44"/>
      <c r="G72" s="46"/>
      <c r="H72" s="37"/>
      <c r="I72" s="37"/>
      <c r="N72" s="54"/>
      <c r="O72" s="55"/>
    </row>
    <row r="73" spans="1:16" ht="27" x14ac:dyDescent="0.25">
      <c r="A73" s="41" t="s">
        <v>155</v>
      </c>
      <c r="B73" s="42" t="s">
        <v>156</v>
      </c>
      <c r="C73" s="43" t="s">
        <v>72</v>
      </c>
      <c r="D73" s="82" t="s">
        <v>326</v>
      </c>
      <c r="E73" s="88">
        <f>'[4]О структуре затрат СтЭнерго'!$E$71</f>
        <v>3770.5859999999998</v>
      </c>
      <c r="F73" s="44"/>
      <c r="G73" s="46"/>
      <c r="H73" s="37"/>
      <c r="I73" s="37"/>
      <c r="N73" s="56"/>
      <c r="O73" s="55"/>
    </row>
    <row r="74" spans="1:16" ht="27" x14ac:dyDescent="0.25">
      <c r="A74" s="41" t="s">
        <v>236</v>
      </c>
      <c r="B74" s="42" t="s">
        <v>237</v>
      </c>
      <c r="C74" s="43" t="s">
        <v>72</v>
      </c>
      <c r="D74" s="82" t="s">
        <v>326</v>
      </c>
      <c r="E74" s="88">
        <f>'[4]О структуре затрат СтЭнерго'!$E$72</f>
        <v>1241.03</v>
      </c>
      <c r="F74" s="44"/>
      <c r="G74" s="46"/>
      <c r="H74" s="37"/>
      <c r="I74" s="37"/>
      <c r="N74" s="56"/>
      <c r="O74" s="55"/>
    </row>
    <row r="75" spans="1:16" ht="27" x14ac:dyDescent="0.25">
      <c r="A75" s="41" t="s">
        <v>238</v>
      </c>
      <c r="B75" s="42" t="s">
        <v>239</v>
      </c>
      <c r="C75" s="43" t="s">
        <v>72</v>
      </c>
      <c r="D75" s="82" t="s">
        <v>326</v>
      </c>
      <c r="E75" s="88">
        <f>'[4]О структуре затрат СтЭнерго'!$E$73</f>
        <v>1401.8894</v>
      </c>
      <c r="F75" s="44"/>
      <c r="G75" s="46"/>
      <c r="H75" s="37"/>
      <c r="I75" s="37"/>
      <c r="N75" s="56"/>
      <c r="O75" s="55"/>
    </row>
    <row r="76" spans="1:16" ht="27" hidden="1" x14ac:dyDescent="0.25">
      <c r="A76" s="41" t="s">
        <v>240</v>
      </c>
      <c r="B76" s="42" t="s">
        <v>241</v>
      </c>
      <c r="C76" s="43" t="s">
        <v>72</v>
      </c>
      <c r="D76" s="82"/>
      <c r="E76" s="113"/>
      <c r="F76" s="44"/>
      <c r="G76" s="83"/>
      <c r="H76" s="37"/>
      <c r="I76" s="37"/>
      <c r="O76" s="55"/>
    </row>
    <row r="77" spans="1:16" ht="30.75" customHeight="1" x14ac:dyDescent="0.25">
      <c r="A77" s="35" t="s">
        <v>75</v>
      </c>
      <c r="B77" s="36" t="s">
        <v>76</v>
      </c>
      <c r="C77" s="130" t="s">
        <v>77</v>
      </c>
      <c r="D77" s="89">
        <f>SUM(D78:D81)</f>
        <v>70798.288799999995</v>
      </c>
      <c r="E77" s="89">
        <f>SUM(E78:E81)</f>
        <v>69442.814439000009</v>
      </c>
      <c r="F77" s="129"/>
      <c r="G77" s="33">
        <f t="shared" ref="G77:G91" si="14">E77/D77-1</f>
        <v>-1.914558083217377E-2</v>
      </c>
      <c r="H77" s="114">
        <f t="shared" ref="H77:I81" si="15">D77+D82</f>
        <v>159755.00079999998</v>
      </c>
      <c r="I77" s="114">
        <f t="shared" si="15"/>
        <v>159468.138439</v>
      </c>
      <c r="J77" s="37">
        <f>'[3]14 Структура затрат '!$AU$20</f>
        <v>159754.98759999999</v>
      </c>
      <c r="K77" s="24">
        <f>'[3]14 Структура затрат '!$AV$20</f>
        <v>159754.98759999999</v>
      </c>
      <c r="L77" s="81">
        <f>H77-J77</f>
        <v>1.3199999986682087E-2</v>
      </c>
      <c r="M77" s="81">
        <f>I77-K77</f>
        <v>-286.849160999991</v>
      </c>
      <c r="N77" s="57"/>
      <c r="O77" s="55"/>
      <c r="P77" s="57"/>
    </row>
    <row r="78" spans="1:16" ht="27" x14ac:dyDescent="0.25">
      <c r="A78" s="35" t="s">
        <v>242</v>
      </c>
      <c r="B78" s="36" t="s">
        <v>162</v>
      </c>
      <c r="C78" s="130" t="s">
        <v>77</v>
      </c>
      <c r="D78" s="40">
        <f>'[6]АО-Энерго-2.1'!$M$43</f>
        <v>5541.8241999999991</v>
      </c>
      <c r="E78" s="88">
        <f>'[4]О структуре затрат СтЭнерго'!E76-25.4456</f>
        <v>5409.1596309999995</v>
      </c>
      <c r="F78" s="129"/>
      <c r="G78" s="33">
        <f t="shared" si="14"/>
        <v>-2.3938790588124315E-2</v>
      </c>
      <c r="H78" s="114">
        <f t="shared" si="15"/>
        <v>28691.224200000001</v>
      </c>
      <c r="I78" s="114">
        <f t="shared" si="15"/>
        <v>28489.359630999999</v>
      </c>
      <c r="J78" s="37">
        <f>'[3]14 Структура затрат '!AU21</f>
        <v>28691.223700000002</v>
      </c>
      <c r="K78" s="37">
        <f>'[3]14 Структура затрат '!AV21</f>
        <v>28691.223700000002</v>
      </c>
      <c r="L78" s="81">
        <f t="shared" ref="L78:M81" si="16">H78-J78</f>
        <v>4.99999998282874E-4</v>
      </c>
      <c r="M78" s="81">
        <f t="shared" si="16"/>
        <v>-201.86406900000293</v>
      </c>
      <c r="O78" s="55"/>
    </row>
    <row r="79" spans="1:16" ht="27" x14ac:dyDescent="0.25">
      <c r="A79" s="35" t="s">
        <v>243</v>
      </c>
      <c r="B79" s="36" t="s">
        <v>244</v>
      </c>
      <c r="C79" s="130" t="s">
        <v>77</v>
      </c>
      <c r="D79" s="40">
        <f>'[6]АО-Энерго-2.1'!$M$44</f>
        <v>5121.6417000000001</v>
      </c>
      <c r="E79" s="88">
        <f>'[4]О структуре затрат СтЭнерго'!E77</f>
        <v>4635.0186019999992</v>
      </c>
      <c r="F79" s="129"/>
      <c r="G79" s="33">
        <f t="shared" si="14"/>
        <v>-9.5013108394521373E-2</v>
      </c>
      <c r="H79" s="114">
        <f t="shared" si="15"/>
        <v>28414.741700000002</v>
      </c>
      <c r="I79" s="114">
        <f t="shared" si="15"/>
        <v>27239.642602</v>
      </c>
      <c r="J79" s="37">
        <f>'[3]14 Структура затрат '!AU22</f>
        <v>28414.736700000001</v>
      </c>
      <c r="K79" s="37">
        <f>'[3]14 Структура затрат '!AV22</f>
        <v>28414.736700000001</v>
      </c>
      <c r="L79" s="81">
        <f t="shared" si="16"/>
        <v>5.0000000010186341E-3</v>
      </c>
      <c r="M79" s="81">
        <f t="shared" si="16"/>
        <v>-1175.0940980000014</v>
      </c>
      <c r="O79" s="55"/>
    </row>
    <row r="80" spans="1:16" ht="27" x14ac:dyDescent="0.25">
      <c r="A80" s="35" t="s">
        <v>245</v>
      </c>
      <c r="B80" s="36" t="s">
        <v>246</v>
      </c>
      <c r="C80" s="130" t="s">
        <v>77</v>
      </c>
      <c r="D80" s="40">
        <f>'[6]АО-Энерго-2.1'!$M$45</f>
        <v>24327.421900000001</v>
      </c>
      <c r="E80" s="88">
        <f>'[4]О структуре затрат СтЭнерго'!E78</f>
        <v>24555.621064999996</v>
      </c>
      <c r="F80" s="129"/>
      <c r="G80" s="33">
        <f t="shared" si="14"/>
        <v>9.3803266921594908E-3</v>
      </c>
      <c r="H80" s="114">
        <f t="shared" si="15"/>
        <v>66841.633900000001</v>
      </c>
      <c r="I80" s="114">
        <f t="shared" si="15"/>
        <v>68896.121064999999</v>
      </c>
      <c r="J80" s="37">
        <f>'[3]14 Структура затрат '!AU23</f>
        <v>66841.630399999995</v>
      </c>
      <c r="K80" s="37">
        <f>'[3]14 Структура затрат '!AV23</f>
        <v>66841.630399999995</v>
      </c>
      <c r="L80" s="81">
        <f t="shared" si="16"/>
        <v>3.5000000061700121E-3</v>
      </c>
      <c r="M80" s="81">
        <f t="shared" si="16"/>
        <v>2054.4906650000048</v>
      </c>
      <c r="O80" s="55"/>
    </row>
    <row r="81" spans="1:15" ht="27" x14ac:dyDescent="0.25">
      <c r="A81" s="35" t="s">
        <v>247</v>
      </c>
      <c r="B81" s="36" t="s">
        <v>168</v>
      </c>
      <c r="C81" s="130" t="s">
        <v>77</v>
      </c>
      <c r="D81" s="40">
        <f>'[6]АО-Энерго-2.1'!$M$46</f>
        <v>35807.400999999998</v>
      </c>
      <c r="E81" s="88">
        <f>'[4]О структуре затрат СтЭнерго'!E79</f>
        <v>34843.015141000003</v>
      </c>
      <c r="F81" s="129"/>
      <c r="G81" s="33">
        <f t="shared" si="14"/>
        <v>-2.6932584663153736E-2</v>
      </c>
      <c r="H81" s="114">
        <f t="shared" si="15"/>
        <v>35807.400999999998</v>
      </c>
      <c r="I81" s="114">
        <f t="shared" si="15"/>
        <v>34843.015141000003</v>
      </c>
      <c r="J81" s="37">
        <f>'[3]14 Структура затрат '!AU24</f>
        <v>35807.396800000002</v>
      </c>
      <c r="K81" s="37">
        <f>'[3]14 Структура затрат '!AV24</f>
        <v>35807.396800000002</v>
      </c>
      <c r="L81" s="81">
        <f t="shared" si="16"/>
        <v>4.1999999957624823E-3</v>
      </c>
      <c r="M81" s="81">
        <f t="shared" si="16"/>
        <v>-964.38165899999876</v>
      </c>
      <c r="O81" s="55"/>
    </row>
    <row r="82" spans="1:15" x14ac:dyDescent="0.25">
      <c r="A82" s="35" t="s">
        <v>78</v>
      </c>
      <c r="B82" s="36" t="s">
        <v>79</v>
      </c>
      <c r="C82" s="130" t="s">
        <v>77</v>
      </c>
      <c r="D82" s="89">
        <f>SUM(D83:D85)</f>
        <v>88956.712</v>
      </c>
      <c r="E82" s="89">
        <f>SUM(E83:E85)</f>
        <v>90025.323999999993</v>
      </c>
      <c r="F82" s="58"/>
      <c r="G82" s="33">
        <f t="shared" si="14"/>
        <v>1.2012719175142017E-2</v>
      </c>
      <c r="H82" s="37"/>
      <c r="I82" s="37"/>
      <c r="O82" s="55"/>
    </row>
    <row r="83" spans="1:15" ht="27" x14ac:dyDescent="0.25">
      <c r="A83" s="35" t="s">
        <v>248</v>
      </c>
      <c r="B83" s="36" t="s">
        <v>170</v>
      </c>
      <c r="C83" s="130" t="s">
        <v>77</v>
      </c>
      <c r="D83" s="40">
        <f>'[6]АО-Энерго-2.2'!$M$49</f>
        <v>23149.4</v>
      </c>
      <c r="E83" s="88">
        <f>'[4]О структуре затрат СтЭнерго'!E81</f>
        <v>23080.2</v>
      </c>
      <c r="F83" s="129"/>
      <c r="G83" s="33">
        <f t="shared" si="14"/>
        <v>-2.9892783398274281E-3</v>
      </c>
      <c r="H83" s="37"/>
      <c r="I83" s="37"/>
      <c r="O83" s="55"/>
    </row>
    <row r="84" spans="1:15" ht="27" x14ac:dyDescent="0.25">
      <c r="A84" s="35" t="s">
        <v>249</v>
      </c>
      <c r="B84" s="36" t="s">
        <v>250</v>
      </c>
      <c r="C84" s="130" t="s">
        <v>77</v>
      </c>
      <c r="D84" s="40">
        <f>'[6]АО-Энерго-2.2'!$M$50</f>
        <v>23293.100000000002</v>
      </c>
      <c r="E84" s="88">
        <f>'[4]О структуре затрат СтЭнерго'!E82</f>
        <v>22604.624</v>
      </c>
      <c r="F84" s="129"/>
      <c r="G84" s="33">
        <f t="shared" si="14"/>
        <v>-2.9557079135022923E-2</v>
      </c>
      <c r="H84" s="37"/>
      <c r="I84" s="37"/>
      <c r="O84" s="55"/>
    </row>
    <row r="85" spans="1:15" ht="27" x14ac:dyDescent="0.25">
      <c r="A85" s="35" t="s">
        <v>251</v>
      </c>
      <c r="B85" s="36" t="s">
        <v>252</v>
      </c>
      <c r="C85" s="130" t="s">
        <v>77</v>
      </c>
      <c r="D85" s="40">
        <f>'[6]АО-Энерго-2.2'!$M$51</f>
        <v>42514.212</v>
      </c>
      <c r="E85" s="88">
        <f>'[4]О структуре затрат СтЭнерго'!E83</f>
        <v>44340.5</v>
      </c>
      <c r="F85" s="129"/>
      <c r="G85" s="33">
        <f t="shared" si="14"/>
        <v>4.2957117492851582E-2</v>
      </c>
      <c r="H85" s="37"/>
      <c r="I85" s="37"/>
      <c r="O85" s="55"/>
    </row>
    <row r="86" spans="1:15" ht="27" hidden="1" x14ac:dyDescent="0.25">
      <c r="A86" s="35" t="s">
        <v>253</v>
      </c>
      <c r="B86" s="36" t="s">
        <v>176</v>
      </c>
      <c r="C86" s="130" t="s">
        <v>77</v>
      </c>
      <c r="D86" s="40"/>
      <c r="E86" s="88"/>
      <c r="F86" s="129"/>
      <c r="G86" s="33" t="e">
        <f t="shared" si="14"/>
        <v>#DIV/0!</v>
      </c>
      <c r="H86" s="37"/>
      <c r="I86" s="37"/>
      <c r="O86" s="55"/>
    </row>
    <row r="87" spans="1:15" x14ac:dyDescent="0.25">
      <c r="A87" s="35" t="s">
        <v>80</v>
      </c>
      <c r="B87" s="36" t="s">
        <v>81</v>
      </c>
      <c r="C87" s="130" t="s">
        <v>82</v>
      </c>
      <c r="D87" s="89">
        <f>SUM(D88:D91)</f>
        <v>53195.432000000001</v>
      </c>
      <c r="E87" s="89">
        <f>SUM(E88:E91)</f>
        <v>51963.551760000002</v>
      </c>
      <c r="F87" s="129"/>
      <c r="G87" s="33">
        <f t="shared" si="14"/>
        <v>-2.3157632031261643E-2</v>
      </c>
      <c r="H87" s="37"/>
      <c r="I87" s="37"/>
      <c r="O87" s="55"/>
    </row>
    <row r="88" spans="1:15" ht="27" x14ac:dyDescent="0.25">
      <c r="A88" s="35" t="s">
        <v>254</v>
      </c>
      <c r="B88" s="36" t="s">
        <v>178</v>
      </c>
      <c r="C88" s="130" t="s">
        <v>82</v>
      </c>
      <c r="D88" s="40">
        <f>'[6]АО-Энерго-2.1'!$L$43</f>
        <v>4017.8740000000003</v>
      </c>
      <c r="E88" s="88">
        <f>'[4]О структуре затрат СтЭнерго'!$E$86-8.872</f>
        <v>3760.0577600000001</v>
      </c>
      <c r="F88" s="129"/>
      <c r="G88" s="33">
        <f t="shared" si="14"/>
        <v>-6.4167328293520454E-2</v>
      </c>
      <c r="H88" s="37"/>
      <c r="I88" s="37"/>
      <c r="O88" s="55"/>
    </row>
    <row r="89" spans="1:15" ht="27" x14ac:dyDescent="0.25">
      <c r="A89" s="35" t="s">
        <v>255</v>
      </c>
      <c r="B89" s="36" t="s">
        <v>256</v>
      </c>
      <c r="C89" s="130" t="s">
        <v>82</v>
      </c>
      <c r="D89" s="40">
        <f>'[6]АО-Энерго-2.1'!$L$44</f>
        <v>4186.9590000000007</v>
      </c>
      <c r="E89" s="88">
        <f>'[4]О структуре затрат СтЭнерго'!$E$87</f>
        <v>3904.5149999999999</v>
      </c>
      <c r="F89" s="129"/>
      <c r="G89" s="33">
        <f t="shared" si="14"/>
        <v>-6.745802860739758E-2</v>
      </c>
      <c r="H89" s="37"/>
      <c r="I89" s="37"/>
      <c r="O89" s="55"/>
    </row>
    <row r="90" spans="1:15" ht="27" x14ac:dyDescent="0.25">
      <c r="A90" s="35" t="s">
        <v>257</v>
      </c>
      <c r="B90" s="36" t="s">
        <v>258</v>
      </c>
      <c r="C90" s="130" t="s">
        <v>82</v>
      </c>
      <c r="D90" s="40">
        <f>'[6]АО-Энерго-2.1'!$L$45</f>
        <v>21919.554999999997</v>
      </c>
      <c r="E90" s="88">
        <f>'[4]О структуре затрат СтЭнерго'!$E$88</f>
        <v>22053.827000000001</v>
      </c>
      <c r="F90" s="129"/>
      <c r="G90" s="33">
        <f t="shared" si="14"/>
        <v>6.1256718031001967E-3</v>
      </c>
      <c r="H90" s="37"/>
      <c r="I90" s="37"/>
      <c r="O90" s="55"/>
    </row>
    <row r="91" spans="1:15" ht="27" x14ac:dyDescent="0.25">
      <c r="A91" s="35" t="s">
        <v>259</v>
      </c>
      <c r="B91" s="36" t="s">
        <v>184</v>
      </c>
      <c r="C91" s="130" t="s">
        <v>82</v>
      </c>
      <c r="D91" s="40">
        <f>'[6]АО-Энерго-2.1'!$L$46</f>
        <v>23071.044000000002</v>
      </c>
      <c r="E91" s="88">
        <f>'[4]О структуре затрат СтЭнерго'!$E$89</f>
        <v>22245.151999999998</v>
      </c>
      <c r="F91" s="129"/>
      <c r="G91" s="33">
        <f t="shared" si="14"/>
        <v>-3.5797773174027325E-2</v>
      </c>
      <c r="H91" s="37"/>
      <c r="I91" s="37"/>
      <c r="O91" s="55"/>
    </row>
    <row r="92" spans="1:15" x14ac:dyDescent="0.25">
      <c r="A92" s="35" t="s">
        <v>83</v>
      </c>
      <c r="B92" s="36" t="s">
        <v>84</v>
      </c>
      <c r="C92" s="130" t="s">
        <v>66</v>
      </c>
      <c r="D92" s="60">
        <f>('[6]АО-Энерго-2.1'!$L$40+'[6]АО-Энерго-2.1'!$L$34)/D87</f>
        <v>1.5132126382581123E-3</v>
      </c>
      <c r="E92" s="60">
        <f>'[4]О структуре затрат СтЭнерго'!$E$90</f>
        <v>9.4678237355187208E-3</v>
      </c>
      <c r="F92" s="129"/>
      <c r="H92" s="37"/>
      <c r="I92" s="37"/>
      <c r="N92" s="61"/>
      <c r="O92" s="62"/>
    </row>
    <row r="93" spans="1:15" ht="197.25" customHeight="1" x14ac:dyDescent="0.25">
      <c r="A93" s="35" t="s">
        <v>85</v>
      </c>
      <c r="B93" s="36" t="s">
        <v>86</v>
      </c>
      <c r="C93" s="130" t="s">
        <v>5</v>
      </c>
      <c r="D93" s="40">
        <f>'[7]2019'!$M$9</f>
        <v>293588.14649531426</v>
      </c>
      <c r="E93" s="40">
        <f>'[7]2019'!$Q$9</f>
        <v>146850.61210999999</v>
      </c>
      <c r="F93" s="249" t="s">
        <v>340</v>
      </c>
      <c r="G93" s="33">
        <f t="shared" ref="G93:G94" si="17">E93/D93-1</f>
        <v>-0.49980742116799404</v>
      </c>
      <c r="H93" s="37"/>
      <c r="I93" s="37"/>
      <c r="J93" s="37"/>
      <c r="K93" s="37"/>
      <c r="L93" s="37"/>
      <c r="M93" s="37"/>
      <c r="N93" s="115"/>
    </row>
    <row r="94" spans="1:15" ht="32.450000000000003" customHeight="1" x14ac:dyDescent="0.25">
      <c r="A94" s="35" t="s">
        <v>87</v>
      </c>
      <c r="B94" s="36" t="s">
        <v>88</v>
      </c>
      <c r="C94" s="130" t="s">
        <v>5</v>
      </c>
      <c r="D94" s="40">
        <f>'[7]2019'!$O$9</f>
        <v>39491.034653979987</v>
      </c>
      <c r="E94" s="40">
        <f>'[7]2019'!$S$9</f>
        <v>12259.22292</v>
      </c>
      <c r="F94" s="248"/>
      <c r="G94" s="33">
        <f t="shared" si="17"/>
        <v>-0.68956946741418212</v>
      </c>
      <c r="H94" s="37"/>
      <c r="I94" s="37"/>
    </row>
    <row r="95" spans="1:15" ht="36" customHeight="1" x14ac:dyDescent="0.25">
      <c r="A95" s="35" t="s">
        <v>89</v>
      </c>
      <c r="B95" s="36" t="s">
        <v>90</v>
      </c>
      <c r="C95" s="130" t="s">
        <v>66</v>
      </c>
      <c r="D95" s="60">
        <v>0.1457</v>
      </c>
      <c r="E95" s="40" t="s">
        <v>38</v>
      </c>
      <c r="F95" s="129" t="s">
        <v>38</v>
      </c>
      <c r="G95" s="33"/>
      <c r="H95" s="37"/>
      <c r="I95" s="37"/>
    </row>
    <row r="96" spans="1:15" x14ac:dyDescent="0.25">
      <c r="B96" s="25" t="s">
        <v>341</v>
      </c>
      <c r="D96" s="116">
        <f>[2]СтЭ!$J$114</f>
        <v>117973.99000014497</v>
      </c>
      <c r="E96" s="37">
        <f>[2]СтЭ!$K$114</f>
        <v>119656.85</v>
      </c>
      <c r="G96" s="33"/>
      <c r="H96" s="37"/>
      <c r="I96" s="37"/>
    </row>
    <row r="97" spans="1:13" x14ac:dyDescent="0.25">
      <c r="A97" s="63"/>
      <c r="B97" s="22"/>
      <c r="C97" s="22"/>
      <c r="D97" s="98"/>
      <c r="H97" s="37">
        <f>D18+D64+D96</f>
        <v>8344163.6657311702</v>
      </c>
      <c r="I97" s="37">
        <f>E18+E64+E96</f>
        <v>8130095.2172171306</v>
      </c>
      <c r="J97" s="64"/>
      <c r="K97" s="84"/>
      <c r="L97" s="64"/>
      <c r="M97" s="64"/>
    </row>
    <row r="98" spans="1:13" x14ac:dyDescent="0.25">
      <c r="A98" s="246" t="s">
        <v>91</v>
      </c>
      <c r="B98" s="246"/>
      <c r="C98" s="246"/>
      <c r="D98" s="246"/>
      <c r="E98" s="246"/>
      <c r="F98" s="246"/>
      <c r="G98" s="117"/>
      <c r="H98" s="37">
        <f>[2]СтЭ!$J$110</f>
        <v>8344163.6749696126</v>
      </c>
      <c r="I98" s="37">
        <f>[2]СтЭ!$K$110</f>
        <v>8103845.0172171304</v>
      </c>
      <c r="J98" s="81">
        <v>-11191.54353261739</v>
      </c>
    </row>
    <row r="99" spans="1:13" x14ac:dyDescent="0.25">
      <c r="A99" s="246" t="s">
        <v>92</v>
      </c>
      <c r="B99" s="246"/>
      <c r="C99" s="246"/>
      <c r="D99" s="246"/>
      <c r="E99" s="246"/>
      <c r="F99" s="246"/>
      <c r="G99" s="117"/>
      <c r="H99" s="37">
        <f>H97-H98</f>
        <v>-9.2384424060583115E-3</v>
      </c>
      <c r="I99" s="37">
        <f>I97-I98</f>
        <v>26250.200000000186</v>
      </c>
      <c r="J99" s="81">
        <f>E52</f>
        <v>26250.2</v>
      </c>
    </row>
    <row r="100" spans="1:13" x14ac:dyDescent="0.25">
      <c r="A100" s="246" t="s">
        <v>260</v>
      </c>
      <c r="B100" s="246"/>
      <c r="C100" s="246"/>
      <c r="D100" s="246"/>
      <c r="E100" s="246"/>
      <c r="F100" s="246"/>
      <c r="G100" s="117"/>
      <c r="H100" s="37"/>
      <c r="I100" s="37"/>
    </row>
    <row r="101" spans="1:13" x14ac:dyDescent="0.25">
      <c r="A101" s="246" t="s">
        <v>93</v>
      </c>
      <c r="B101" s="246"/>
      <c r="C101" s="246"/>
      <c r="D101" s="246"/>
      <c r="E101" s="246"/>
      <c r="F101" s="246"/>
      <c r="G101" s="117"/>
      <c r="H101" s="37">
        <f>D55+D57+D59+D60</f>
        <v>1236324.1611337345</v>
      </c>
      <c r="I101" s="37">
        <f>E55+E57+E59+E60</f>
        <v>1255251.079217131</v>
      </c>
    </row>
    <row r="102" spans="1:13" x14ac:dyDescent="0.25">
      <c r="A102" s="246" t="s">
        <v>94</v>
      </c>
      <c r="B102" s="246"/>
      <c r="C102" s="246"/>
      <c r="D102" s="246"/>
      <c r="E102" s="246"/>
      <c r="F102" s="246"/>
      <c r="G102" s="117"/>
      <c r="H102" s="37">
        <f>[2]СтЭ!$J$414+[2]СтЭ!$J$415+[2]СтЭ!$J$301-[2]СтЭ!$J$212-[2]СтЭ!$J$293-[2]СтЭ!$J$298</f>
        <v>1236324.1703721781</v>
      </c>
      <c r="I102" s="37">
        <f>[2]СтЭ!$K$414+[2]СтЭ!$K$415+[2]СтЭ!$K$301-[2]СтЭ!$K$212-[2]СтЭ!$K$293-[2]СтЭ!$K$298</f>
        <v>1255251.0792171294</v>
      </c>
    </row>
    <row r="103" spans="1:13" x14ac:dyDescent="0.25">
      <c r="H103" s="37">
        <f>H101-H102</f>
        <v>-9.2384435702115297E-3</v>
      </c>
      <c r="I103" s="37">
        <f>I101-I102</f>
        <v>0</v>
      </c>
    </row>
  </sheetData>
  <mergeCells count="17">
    <mergeCell ref="A102:F102"/>
    <mergeCell ref="F20:F43"/>
    <mergeCell ref="F93:F94"/>
    <mergeCell ref="A98:F98"/>
    <mergeCell ref="A99:F99"/>
    <mergeCell ref="A100:F100"/>
    <mergeCell ref="A101:F101"/>
    <mergeCell ref="A5:F5"/>
    <mergeCell ref="A6:F6"/>
    <mergeCell ref="A7:F7"/>
    <mergeCell ref="A8:F8"/>
    <mergeCell ref="C10:F10"/>
    <mergeCell ref="A15:A16"/>
    <mergeCell ref="B15:B16"/>
    <mergeCell ref="C15:C16"/>
    <mergeCell ref="D15:E15"/>
    <mergeCell ref="F15:F16"/>
  </mergeCells>
  <pageMargins left="0.78740157480314965" right="0.19685039370078741" top="0.78740157480314965" bottom="0.19685039370078741" header="0.31496062992125984" footer="0.31496062992125984"/>
  <pageSetup paperSize="9" scale="7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1"/>
  <sheetViews>
    <sheetView view="pageBreakPreview" topLeftCell="B1" zoomScaleNormal="100" zoomScaleSheetLayoutView="100" workbookViewId="0">
      <selection activeCell="G18" sqref="G18"/>
    </sheetView>
  </sheetViews>
  <sheetFormatPr defaultColWidth="9" defaultRowHeight="15" x14ac:dyDescent="0.25"/>
  <cols>
    <col min="1" max="2" width="9" style="38"/>
    <col min="3" max="3" width="60" style="38" customWidth="1"/>
    <col min="4" max="4" width="13" style="38" customWidth="1"/>
    <col min="5" max="6" width="15" style="38" customWidth="1"/>
    <col min="7" max="7" width="66.85546875" style="38" customWidth="1"/>
    <col min="8" max="8" width="10.28515625" style="38" hidden="1" customWidth="1"/>
    <col min="9" max="9" width="16.7109375" style="38" hidden="1" customWidth="1"/>
    <col min="10" max="10" width="13.85546875" style="38" hidden="1" customWidth="1"/>
    <col min="11" max="12" width="0" style="38" hidden="1" customWidth="1"/>
    <col min="13" max="13" width="9" style="38"/>
    <col min="14" max="14" width="38.28515625" style="38" customWidth="1"/>
    <col min="15" max="15" width="12.85546875" style="38" bestFit="1" customWidth="1"/>
    <col min="16" max="16384" width="9" style="38"/>
  </cols>
  <sheetData>
    <row r="1" spans="1:7" x14ac:dyDescent="0.25">
      <c r="B1" s="65"/>
      <c r="C1" s="65"/>
      <c r="D1" s="65"/>
      <c r="E1" s="65"/>
      <c r="F1" s="65"/>
      <c r="G1" s="65" t="s">
        <v>261</v>
      </c>
    </row>
    <row r="2" spans="1:7" x14ac:dyDescent="0.25">
      <c r="B2" s="65"/>
      <c r="C2" s="65"/>
      <c r="D2" s="65"/>
      <c r="E2" s="65"/>
      <c r="F2" s="65"/>
      <c r="G2" s="65" t="s">
        <v>262</v>
      </c>
    </row>
    <row r="3" spans="1:7" x14ac:dyDescent="0.25">
      <c r="B3" s="65"/>
      <c r="C3" s="65"/>
      <c r="D3" s="65"/>
      <c r="E3" s="65"/>
      <c r="F3" s="65"/>
      <c r="G3" s="65" t="s">
        <v>263</v>
      </c>
    </row>
    <row r="4" spans="1:7" x14ac:dyDescent="0.25">
      <c r="B4" s="65"/>
      <c r="C4" s="65"/>
      <c r="D4" s="65"/>
      <c r="E4" s="65"/>
      <c r="F4" s="65"/>
      <c r="G4" s="65" t="s">
        <v>264</v>
      </c>
    </row>
    <row r="5" spans="1:7" x14ac:dyDescent="0.25">
      <c r="B5" s="65"/>
      <c r="C5" s="65"/>
      <c r="D5" s="65"/>
      <c r="E5" s="65"/>
      <c r="F5" s="65"/>
      <c r="G5" s="65"/>
    </row>
    <row r="6" spans="1:7" x14ac:dyDescent="0.25">
      <c r="B6" s="259" t="s">
        <v>265</v>
      </c>
      <c r="C6" s="260"/>
      <c r="D6" s="260"/>
      <c r="E6" s="260"/>
      <c r="F6" s="260"/>
      <c r="G6" s="260"/>
    </row>
    <row r="7" spans="1:7" x14ac:dyDescent="0.25">
      <c r="B7" s="259" t="s">
        <v>266</v>
      </c>
      <c r="C7" s="260"/>
      <c r="D7" s="260"/>
      <c r="E7" s="260"/>
      <c r="F7" s="260"/>
      <c r="G7" s="260"/>
    </row>
    <row r="8" spans="1:7" x14ac:dyDescent="0.25">
      <c r="B8" s="259" t="s">
        <v>267</v>
      </c>
      <c r="C8" s="260"/>
      <c r="D8" s="260"/>
      <c r="E8" s="260"/>
      <c r="F8" s="260"/>
      <c r="G8" s="260"/>
    </row>
    <row r="9" spans="1:7" x14ac:dyDescent="0.25">
      <c r="B9" s="259" t="s">
        <v>268</v>
      </c>
      <c r="C9" s="260"/>
      <c r="D9" s="260"/>
      <c r="E9" s="260"/>
      <c r="F9" s="260"/>
      <c r="G9" s="260"/>
    </row>
    <row r="10" spans="1:7" x14ac:dyDescent="0.25">
      <c r="B10" s="259" t="s">
        <v>269</v>
      </c>
      <c r="C10" s="260"/>
      <c r="D10" s="260"/>
      <c r="E10" s="260"/>
      <c r="F10" s="260"/>
      <c r="G10" s="260"/>
    </row>
    <row r="11" spans="1:7" ht="18.75" x14ac:dyDescent="0.3">
      <c r="B11" s="66"/>
      <c r="C11" s="67"/>
      <c r="D11" s="65"/>
      <c r="E11" s="65"/>
      <c r="F11" s="65"/>
      <c r="G11" s="65"/>
    </row>
    <row r="12" spans="1:7" x14ac:dyDescent="0.25">
      <c r="A12" s="68"/>
      <c r="B12" s="27" t="s">
        <v>30</v>
      </c>
      <c r="C12" s="25"/>
      <c r="D12" s="244" t="s">
        <v>208</v>
      </c>
      <c r="E12" s="244"/>
      <c r="F12" s="244"/>
      <c r="G12" s="245"/>
    </row>
    <row r="13" spans="1:7" x14ac:dyDescent="0.25">
      <c r="A13" s="68"/>
      <c r="B13" s="27" t="s">
        <v>31</v>
      </c>
      <c r="C13" s="28" t="s">
        <v>187</v>
      </c>
      <c r="D13" s="29"/>
      <c r="E13" s="30"/>
      <c r="F13" s="30"/>
      <c r="G13" s="25"/>
    </row>
    <row r="14" spans="1:7" x14ac:dyDescent="0.25">
      <c r="A14" s="68"/>
      <c r="B14" s="27" t="s">
        <v>32</v>
      </c>
      <c r="C14" s="31" t="s">
        <v>209</v>
      </c>
      <c r="D14" s="29"/>
      <c r="E14" s="30"/>
      <c r="F14" s="30"/>
      <c r="G14" s="25"/>
    </row>
    <row r="15" spans="1:7" x14ac:dyDescent="0.25">
      <c r="B15" s="65"/>
      <c r="C15" s="65"/>
      <c r="D15" s="65"/>
      <c r="E15" s="65"/>
      <c r="F15" s="65"/>
      <c r="G15" s="65"/>
    </row>
    <row r="16" spans="1:7" x14ac:dyDescent="0.25">
      <c r="B16" s="261" t="s">
        <v>27</v>
      </c>
      <c r="C16" s="261" t="s">
        <v>0</v>
      </c>
      <c r="D16" s="261" t="s">
        <v>36</v>
      </c>
      <c r="E16" s="263" t="s">
        <v>296</v>
      </c>
      <c r="F16" s="263"/>
      <c r="G16" s="261" t="s">
        <v>270</v>
      </c>
    </row>
    <row r="17" spans="2:17" x14ac:dyDescent="0.25">
      <c r="B17" s="262"/>
      <c r="C17" s="262"/>
      <c r="D17" s="262"/>
      <c r="E17" s="97" t="s">
        <v>271</v>
      </c>
      <c r="F17" s="97" t="s">
        <v>272</v>
      </c>
      <c r="G17" s="262"/>
    </row>
    <row r="18" spans="2:17" ht="30" x14ac:dyDescent="0.25">
      <c r="B18" s="69">
        <v>1</v>
      </c>
      <c r="C18" s="70" t="s">
        <v>273</v>
      </c>
      <c r="D18" s="71" t="s">
        <v>5</v>
      </c>
      <c r="E18" s="72">
        <f>'[8]ОИК 2019'!E18+'[8]ОРИК 2019'!E18</f>
        <v>6105582.7279827613</v>
      </c>
      <c r="F18" s="72">
        <f>'[8]ОИК 2019'!F18+'[8]ОРИК 2019'!F18</f>
        <v>5998015.3619996496</v>
      </c>
      <c r="G18" s="118"/>
      <c r="H18" s="119">
        <f>F18/E18-1</f>
        <v>-1.7617870525300616E-2</v>
      </c>
      <c r="N18" s="55"/>
      <c r="O18" s="55"/>
      <c r="P18" s="55"/>
      <c r="Q18" s="55"/>
    </row>
    <row r="19" spans="2:17" x14ac:dyDescent="0.25">
      <c r="B19" s="251">
        <v>2</v>
      </c>
      <c r="C19" s="254" t="s">
        <v>274</v>
      </c>
      <c r="D19" s="71" t="s">
        <v>5</v>
      </c>
      <c r="E19" s="72">
        <f>E22+E23</f>
        <v>248002.63406133428</v>
      </c>
      <c r="F19" s="72">
        <f>F22+F23</f>
        <v>130223.87512000003</v>
      </c>
      <c r="G19" s="120"/>
      <c r="H19" s="119">
        <f t="shared" ref="H19:H38" si="0">F19/E19-1</f>
        <v>-0.47490930645601948</v>
      </c>
      <c r="N19" s="55"/>
      <c r="O19" s="55"/>
      <c r="P19" s="55"/>
      <c r="Q19" s="55"/>
    </row>
    <row r="20" spans="2:17" x14ac:dyDescent="0.25">
      <c r="B20" s="252"/>
      <c r="C20" s="255"/>
      <c r="D20" s="71" t="s">
        <v>275</v>
      </c>
      <c r="E20" s="72">
        <f>E24</f>
        <v>32</v>
      </c>
      <c r="F20" s="72">
        <f>F24</f>
        <v>23.61</v>
      </c>
      <c r="G20" s="118"/>
      <c r="H20" s="119">
        <f t="shared" si="0"/>
        <v>-0.26218750000000002</v>
      </c>
      <c r="N20" s="55"/>
      <c r="O20" s="55"/>
      <c r="P20" s="55"/>
      <c r="Q20" s="55"/>
    </row>
    <row r="21" spans="2:17" x14ac:dyDescent="0.25">
      <c r="B21" s="253"/>
      <c r="C21" s="256"/>
      <c r="D21" s="71" t="s">
        <v>82</v>
      </c>
      <c r="E21" s="72">
        <f>E25</f>
        <v>16.28</v>
      </c>
      <c r="F21" s="72">
        <f>F25</f>
        <v>55.134695910074583</v>
      </c>
      <c r="G21" s="118"/>
      <c r="H21" s="119">
        <f t="shared" si="0"/>
        <v>2.3866520829284141</v>
      </c>
      <c r="N21" s="55"/>
      <c r="O21" s="55"/>
      <c r="P21" s="55"/>
      <c r="Q21" s="55"/>
    </row>
    <row r="22" spans="2:17" ht="30" x14ac:dyDescent="0.25">
      <c r="B22" s="69" t="s">
        <v>276</v>
      </c>
      <c r="C22" s="70" t="s">
        <v>277</v>
      </c>
      <c r="D22" s="71" t="s">
        <v>5</v>
      </c>
      <c r="E22" s="72"/>
      <c r="F22" s="72"/>
      <c r="G22" s="118"/>
      <c r="H22" s="121" t="e">
        <f t="shared" si="0"/>
        <v>#DIV/0!</v>
      </c>
    </row>
    <row r="23" spans="2:17" ht="22.9" customHeight="1" x14ac:dyDescent="0.25">
      <c r="B23" s="251" t="s">
        <v>157</v>
      </c>
      <c r="C23" s="254" t="s">
        <v>278</v>
      </c>
      <c r="D23" s="71" t="s">
        <v>5</v>
      </c>
      <c r="E23" s="72">
        <f>E26+E29+E32</f>
        <v>248002.63406133428</v>
      </c>
      <c r="F23" s="72">
        <f>F26+F29+F32</f>
        <v>130223.87512000003</v>
      </c>
      <c r="G23" s="257" t="s">
        <v>343</v>
      </c>
      <c r="H23" s="119">
        <f t="shared" si="0"/>
        <v>-0.47490930645601948</v>
      </c>
    </row>
    <row r="24" spans="2:17" ht="20.25" customHeight="1" x14ac:dyDescent="0.25">
      <c r="B24" s="252"/>
      <c r="C24" s="255"/>
      <c r="D24" s="71" t="s">
        <v>275</v>
      </c>
      <c r="E24" s="72">
        <f t="shared" ref="E24:F25" si="1">E27+E30+E33</f>
        <v>32</v>
      </c>
      <c r="F24" s="72">
        <f t="shared" si="1"/>
        <v>23.61</v>
      </c>
      <c r="G24" s="258"/>
      <c r="H24" s="119">
        <f t="shared" si="0"/>
        <v>-0.26218750000000002</v>
      </c>
    </row>
    <row r="25" spans="2:17" ht="39.4" customHeight="1" x14ac:dyDescent="0.25">
      <c r="B25" s="253"/>
      <c r="C25" s="256"/>
      <c r="D25" s="71" t="s">
        <v>82</v>
      </c>
      <c r="E25" s="72">
        <f t="shared" si="1"/>
        <v>16.28</v>
      </c>
      <c r="F25" s="72">
        <f t="shared" si="1"/>
        <v>55.134695910074583</v>
      </c>
      <c r="G25" s="122" t="s">
        <v>344</v>
      </c>
      <c r="H25" s="119">
        <f t="shared" si="0"/>
        <v>2.3866520829284141</v>
      </c>
    </row>
    <row r="26" spans="2:17" ht="20.25" customHeight="1" x14ac:dyDescent="0.25">
      <c r="B26" s="251" t="s">
        <v>279</v>
      </c>
      <c r="C26" s="254" t="s">
        <v>280</v>
      </c>
      <c r="D26" s="71" t="s">
        <v>5</v>
      </c>
      <c r="E26" s="72">
        <f>'[8]ОИК 2019'!E26+'[8]ОРИК 2019'!E26</f>
        <v>228663.18397423069</v>
      </c>
      <c r="F26" s="72">
        <f>'[8]ОИК 2019'!F26+'[8]ОРИК 2019'!F26</f>
        <v>112244.35184000002</v>
      </c>
      <c r="G26" s="257" t="s">
        <v>345</v>
      </c>
      <c r="H26" s="119">
        <f t="shared" si="0"/>
        <v>-0.50912801138704755</v>
      </c>
    </row>
    <row r="27" spans="2:17" ht="28.9" customHeight="1" x14ac:dyDescent="0.25">
      <c r="B27" s="252"/>
      <c r="C27" s="255"/>
      <c r="D27" s="71" t="s">
        <v>275</v>
      </c>
      <c r="E27" s="72">
        <f>'[8]ОИК 2019'!E27+'[8]ОРИК 2019'!E27</f>
        <v>32</v>
      </c>
      <c r="F27" s="72">
        <f>'[8]ОИК 2019'!F27+'[8]ОРИК 2019'!F27</f>
        <v>23.2</v>
      </c>
      <c r="G27" s="258"/>
      <c r="H27" s="119">
        <f t="shared" si="0"/>
        <v>-0.27500000000000002</v>
      </c>
      <c r="N27" s="73"/>
    </row>
    <row r="28" spans="2:17" ht="32.85" customHeight="1" x14ac:dyDescent="0.25">
      <c r="B28" s="253"/>
      <c r="C28" s="256"/>
      <c r="D28" s="71" t="s">
        <v>82</v>
      </c>
      <c r="E28" s="72">
        <f>'[8]ОИК 2019'!E28+'[8]ОРИК 2019'!E28</f>
        <v>13.56</v>
      </c>
      <c r="F28" s="72">
        <f>'[8]ОИК 2019'!F28+'[8]ОРИК 2019'!F28</f>
        <v>50.186500000000009</v>
      </c>
      <c r="G28" s="122" t="s">
        <v>344</v>
      </c>
      <c r="H28" s="119">
        <f t="shared" si="0"/>
        <v>2.7010693215339239</v>
      </c>
    </row>
    <row r="29" spans="2:17" ht="40.700000000000003" customHeight="1" x14ac:dyDescent="0.25">
      <c r="B29" s="251" t="s">
        <v>281</v>
      </c>
      <c r="C29" s="254" t="s">
        <v>282</v>
      </c>
      <c r="D29" s="71" t="s">
        <v>5</v>
      </c>
      <c r="E29" s="72">
        <f>'[8]ОИК 2019'!E29+'[8]ОРИК 2019'!E29</f>
        <v>14301.200627103608</v>
      </c>
      <c r="F29" s="72">
        <f>'[8]ОИК 2019'!F29+'[8]ОРИК 2019'!F29</f>
        <v>5713.706470000001</v>
      </c>
      <c r="G29" s="123" t="s">
        <v>346</v>
      </c>
      <c r="H29" s="119">
        <f t="shared" si="0"/>
        <v>-0.60047365120020801</v>
      </c>
    </row>
    <row r="30" spans="2:17" ht="25.5" customHeight="1" x14ac:dyDescent="0.25">
      <c r="B30" s="252"/>
      <c r="C30" s="255"/>
      <c r="D30" s="71" t="s">
        <v>275</v>
      </c>
      <c r="E30" s="72">
        <f>'[8]ОИК 2019'!E30+'[8]ОРИК 2019'!E30</f>
        <v>0</v>
      </c>
      <c r="F30" s="72">
        <f>'[8]ОИК 2019'!F30+'[8]ОРИК 2019'!F30</f>
        <v>0.41</v>
      </c>
      <c r="G30" s="124"/>
      <c r="H30" s="125" t="e">
        <f t="shared" si="0"/>
        <v>#DIV/0!</v>
      </c>
    </row>
    <row r="31" spans="2:17" ht="30.2" customHeight="1" x14ac:dyDescent="0.25">
      <c r="B31" s="253"/>
      <c r="C31" s="256"/>
      <c r="D31" s="71" t="s">
        <v>82</v>
      </c>
      <c r="E31" s="72">
        <f>'[8]ОИК 2019'!E31+'[8]ОРИК 2019'!E31</f>
        <v>2.72</v>
      </c>
      <c r="F31" s="72">
        <f>'[8]ОИК 2019'!F31+'[8]ОРИК 2019'!F31</f>
        <v>4.9481959100745723</v>
      </c>
      <c r="G31" s="124" t="s">
        <v>344</v>
      </c>
      <c r="H31" s="125">
        <f t="shared" si="0"/>
        <v>0.81918967282153377</v>
      </c>
    </row>
    <row r="32" spans="2:17" ht="34.15" customHeight="1" x14ac:dyDescent="0.25">
      <c r="B32" s="251" t="s">
        <v>283</v>
      </c>
      <c r="C32" s="254" t="s">
        <v>284</v>
      </c>
      <c r="D32" s="71" t="s">
        <v>5</v>
      </c>
      <c r="E32" s="72">
        <f>'[8]ОИК 2019'!E32+'[8]ОРИК 2019'!E32</f>
        <v>5038.24946</v>
      </c>
      <c r="F32" s="72">
        <f>'[8]ОИК 2019'!F32+'[8]ОРИК 2019'!F32</f>
        <v>12265.81681</v>
      </c>
      <c r="G32" s="123" t="s">
        <v>347</v>
      </c>
      <c r="H32" s="125">
        <f t="shared" si="0"/>
        <v>1.4345393985314892</v>
      </c>
    </row>
    <row r="33" spans="2:12" ht="37.35" customHeight="1" x14ac:dyDescent="0.25">
      <c r="B33" s="252"/>
      <c r="C33" s="255"/>
      <c r="D33" s="71" t="s">
        <v>275</v>
      </c>
      <c r="E33" s="72">
        <f>'[8]ОИК 2019'!E33+'[8]ОРИК 2019'!E33</f>
        <v>0</v>
      </c>
      <c r="F33" s="72">
        <f>'[8]ОИК 2019'!F33+'[8]ОРИК 2019'!F33</f>
        <v>0</v>
      </c>
      <c r="G33" s="126"/>
      <c r="H33" s="121" t="e">
        <f t="shared" si="0"/>
        <v>#DIV/0!</v>
      </c>
    </row>
    <row r="34" spans="2:12" x14ac:dyDescent="0.25">
      <c r="B34" s="253"/>
      <c r="C34" s="256"/>
      <c r="D34" s="71" t="s">
        <v>82</v>
      </c>
      <c r="E34" s="72">
        <f>'[8]ОИК 2019'!E34+'[8]ОРИК 2019'!E34</f>
        <v>0</v>
      </c>
      <c r="F34" s="72">
        <f>'[8]ОИК 2019'!F34+'[8]ОРИК 2019'!F34</f>
        <v>0</v>
      </c>
      <c r="G34" s="127"/>
      <c r="H34" s="121" t="e">
        <f t="shared" si="0"/>
        <v>#DIV/0!</v>
      </c>
    </row>
    <row r="35" spans="2:12" x14ac:dyDescent="0.25">
      <c r="B35" s="251" t="s">
        <v>75</v>
      </c>
      <c r="C35" s="254" t="s">
        <v>285</v>
      </c>
      <c r="D35" s="71" t="s">
        <v>5</v>
      </c>
      <c r="E35" s="72">
        <f>'[8]ОИК 2019'!E35+'[8]ОРИК 2019'!E35</f>
        <v>779526.34299067641</v>
      </c>
      <c r="F35" s="72">
        <f>'[8]ОИК 2019'!F35+'[8]ОРИК 2019'!F35</f>
        <v>776358.24299069354</v>
      </c>
      <c r="G35" s="127"/>
      <c r="H35" s="119">
        <f t="shared" si="0"/>
        <v>-4.0641346228639241E-3</v>
      </c>
    </row>
    <row r="36" spans="2:12" x14ac:dyDescent="0.25">
      <c r="B36" s="252"/>
      <c r="C36" s="255"/>
      <c r="D36" s="71" t="s">
        <v>275</v>
      </c>
      <c r="E36" s="72"/>
      <c r="F36" s="74"/>
      <c r="G36" s="118"/>
      <c r="H36" s="121" t="e">
        <f t="shared" si="0"/>
        <v>#DIV/0!</v>
      </c>
    </row>
    <row r="37" spans="2:12" x14ac:dyDescent="0.25">
      <c r="B37" s="253"/>
      <c r="C37" s="256"/>
      <c r="D37" s="71" t="s">
        <v>82</v>
      </c>
      <c r="E37" s="72"/>
      <c r="F37" s="74"/>
      <c r="G37" s="118"/>
      <c r="H37" s="121" t="e">
        <f t="shared" si="0"/>
        <v>#DIV/0!</v>
      </c>
    </row>
    <row r="38" spans="2:12" ht="30" x14ac:dyDescent="0.25">
      <c r="B38" s="69" t="s">
        <v>78</v>
      </c>
      <c r="C38" s="70" t="s">
        <v>286</v>
      </c>
      <c r="D38" s="71" t="s">
        <v>5</v>
      </c>
      <c r="E38" s="72">
        <f>E18+E19-E35</f>
        <v>5574059.0190534201</v>
      </c>
      <c r="F38" s="72">
        <f>F18+F19-F35</f>
        <v>5351880.9941289555</v>
      </c>
      <c r="G38" s="118"/>
      <c r="H38" s="119">
        <f t="shared" si="0"/>
        <v>-3.9859288207212851E-2</v>
      </c>
      <c r="I38" s="53" t="e">
        <f>#REF!+'[8]ОРИК 2017'!E38</f>
        <v>#REF!</v>
      </c>
      <c r="J38" s="53" t="e">
        <f>#REF!+'[8]ОРИК 2017'!F38</f>
        <v>#REF!</v>
      </c>
      <c r="K38" s="56" t="e">
        <f>E38-I38</f>
        <v>#REF!</v>
      </c>
      <c r="L38" s="56" t="e">
        <f>F38-J38</f>
        <v>#REF!</v>
      </c>
    </row>
    <row r="39" spans="2:12" x14ac:dyDescent="0.25">
      <c r="B39" s="65"/>
      <c r="C39" s="65"/>
      <c r="D39" s="65"/>
      <c r="E39" s="75"/>
      <c r="F39" s="76"/>
      <c r="G39" s="65"/>
    </row>
    <row r="40" spans="2:12" x14ac:dyDescent="0.25">
      <c r="B40" s="65" t="s">
        <v>348</v>
      </c>
      <c r="D40" s="65"/>
      <c r="E40" s="65"/>
      <c r="F40" s="77"/>
      <c r="G40" s="65"/>
    </row>
    <row r="41" spans="2:12" x14ac:dyDescent="0.25">
      <c r="B41" s="65"/>
      <c r="D41" s="65"/>
      <c r="E41" s="65"/>
      <c r="F41" s="77"/>
      <c r="G41" s="65"/>
    </row>
    <row r="42" spans="2:12" x14ac:dyDescent="0.25">
      <c r="B42" s="65" t="s">
        <v>18</v>
      </c>
      <c r="C42" s="65"/>
      <c r="D42" s="65"/>
      <c r="E42" s="65"/>
      <c r="F42" s="65"/>
      <c r="G42" s="65"/>
    </row>
    <row r="43" spans="2:12" ht="36.950000000000003" customHeight="1" x14ac:dyDescent="0.25">
      <c r="B43" s="250" t="s">
        <v>287</v>
      </c>
      <c r="C43" s="250"/>
      <c r="D43" s="250"/>
      <c r="E43" s="250"/>
      <c r="F43" s="250"/>
      <c r="G43" s="250"/>
    </row>
    <row r="44" spans="2:12" x14ac:dyDescent="0.25">
      <c r="D44" s="78"/>
      <c r="E44" s="78"/>
      <c r="F44" s="78"/>
    </row>
    <row r="45" spans="2:12" x14ac:dyDescent="0.25">
      <c r="D45" s="78"/>
      <c r="E45" s="78"/>
      <c r="F45" s="78"/>
    </row>
    <row r="46" spans="2:12" x14ac:dyDescent="0.25">
      <c r="D46" s="78"/>
      <c r="E46" s="78"/>
      <c r="F46" s="78"/>
    </row>
    <row r="47" spans="2:12" x14ac:dyDescent="0.25">
      <c r="D47" s="78"/>
      <c r="E47" s="78"/>
      <c r="F47" s="78"/>
    </row>
    <row r="48" spans="2:12" x14ac:dyDescent="0.25">
      <c r="F48" s="53"/>
    </row>
    <row r="49" spans="6:6" x14ac:dyDescent="0.25">
      <c r="F49" s="53"/>
    </row>
    <row r="50" spans="6:6" x14ac:dyDescent="0.25">
      <c r="F50" s="53"/>
    </row>
    <row r="51" spans="6:6" x14ac:dyDescent="0.25">
      <c r="F51" s="53"/>
    </row>
  </sheetData>
  <mergeCells count="26">
    <mergeCell ref="B19:B21"/>
    <mergeCell ref="C19:C21"/>
    <mergeCell ref="B6:G6"/>
    <mergeCell ref="B7:G7"/>
    <mergeCell ref="B8:G8"/>
    <mergeCell ref="B9:G9"/>
    <mergeCell ref="B10:G10"/>
    <mergeCell ref="D12:G12"/>
    <mergeCell ref="B16:B17"/>
    <mergeCell ref="C16:C17"/>
    <mergeCell ref="D16:D17"/>
    <mergeCell ref="E16:F16"/>
    <mergeCell ref="G16:G17"/>
    <mergeCell ref="B23:B25"/>
    <mergeCell ref="C23:C25"/>
    <mergeCell ref="G23:G24"/>
    <mergeCell ref="B26:B28"/>
    <mergeCell ref="C26:C28"/>
    <mergeCell ref="G26:G27"/>
    <mergeCell ref="B43:G43"/>
    <mergeCell ref="B29:B31"/>
    <mergeCell ref="C29:C31"/>
    <mergeCell ref="B32:B34"/>
    <mergeCell ref="C32:C34"/>
    <mergeCell ref="B35:B37"/>
    <mergeCell ref="C35:C37"/>
  </mergeCells>
  <pageMargins left="0.78740157480314965" right="0.19685039370078741" top="0.78740157480314965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КБЭ</vt:lpstr>
      <vt:lpstr>КЧЭ</vt:lpstr>
      <vt:lpstr>СКЭ</vt:lpstr>
      <vt:lpstr>ИЭ</vt:lpstr>
      <vt:lpstr>О структуре затрат СтЭнерго</vt:lpstr>
      <vt:lpstr>О движении активов СтЭ</vt:lpstr>
      <vt:lpstr>ИЭ!Заголовки_для_печати</vt:lpstr>
      <vt:lpstr>КБЭ!Заголовки_для_печати</vt:lpstr>
      <vt:lpstr>КЧЭ!Заголовки_для_печати</vt:lpstr>
      <vt:lpstr>СКЭ!Заголовки_для_печати</vt:lpstr>
      <vt:lpstr>ИЭ!Область_печати</vt:lpstr>
      <vt:lpstr>КБЭ!Область_печати</vt:lpstr>
      <vt:lpstr>КЧЭ!Область_печати</vt:lpstr>
      <vt:lpstr>'О движении активов СтЭ'!Область_печати</vt:lpstr>
      <vt:lpstr>'О структуре затрат СтЭнерго'!Область_печати</vt:lpstr>
      <vt:lpstr>СКЭ!Область_печати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Русина Инна Сергеевна</cp:lastModifiedBy>
  <cp:lastPrinted>2019-03-29T13:13:43Z</cp:lastPrinted>
  <dcterms:created xsi:type="dcterms:W3CDTF">2010-05-19T10:50:44Z</dcterms:created>
  <dcterms:modified xsi:type="dcterms:W3CDTF">2020-04-18T11:14:30Z</dcterms:modified>
</cp:coreProperties>
</file>